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5 ELABORACION\TERCER TRIMESTRE\edos\"/>
    </mc:Choice>
  </mc:AlternateContent>
  <bookViews>
    <workbookView xWindow="0" yWindow="0" windowWidth="28800" windowHeight="11715"/>
  </bookViews>
  <sheets>
    <sheet name="Estado Situacion Financiera" sheetId="1" r:id="rId1"/>
    <sheet name="fuente2" sheetId="3" state="hidden" r:id="rId2"/>
    <sheet name="BExRepositorySheet" sheetId="5" state="veryHidden" r:id="rId3"/>
    <sheet name="fuente3" sheetId="4" state="hidden" r:id="rId4"/>
  </sheets>
  <externalReferences>
    <externalReference r:id="rId5"/>
  </externalReferences>
  <definedNames>
    <definedName name="_xlnm.Print_Area" localSheetId="0">'Estado Situacion Financiera'!$B$3:$I$67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4" l="1"/>
  <c r="B37" i="4"/>
  <c r="A37" i="4"/>
  <c r="C36" i="4"/>
  <c r="B36" i="4"/>
  <c r="A36" i="4"/>
  <c r="C35" i="4"/>
  <c r="B35" i="4"/>
  <c r="A35" i="4"/>
  <c r="C34" i="4"/>
  <c r="B34" i="4"/>
  <c r="A34" i="4"/>
  <c r="C33" i="4"/>
  <c r="B33" i="4"/>
  <c r="A33" i="4"/>
  <c r="C32" i="4"/>
  <c r="B32" i="4"/>
  <c r="A32" i="4"/>
  <c r="C31" i="4"/>
  <c r="B31" i="4"/>
  <c r="A31" i="4"/>
  <c r="C30" i="4"/>
  <c r="B30" i="4"/>
  <c r="A30" i="4"/>
  <c r="C29" i="4"/>
  <c r="B29" i="4"/>
  <c r="A29" i="4"/>
  <c r="C28" i="4"/>
  <c r="B28" i="4"/>
  <c r="A28" i="4"/>
  <c r="C27" i="4"/>
  <c r="B27" i="4"/>
  <c r="A27" i="4"/>
  <c r="C26" i="4"/>
  <c r="B26" i="4"/>
  <c r="A26" i="4"/>
  <c r="C25" i="4"/>
  <c r="B25" i="4"/>
  <c r="A25" i="4"/>
  <c r="C24" i="4"/>
  <c r="B24" i="4"/>
  <c r="A24" i="4"/>
  <c r="C23" i="4"/>
  <c r="B23" i="4"/>
  <c r="A23" i="4"/>
  <c r="C22" i="4"/>
  <c r="B22" i="4"/>
  <c r="A22" i="4"/>
  <c r="C21" i="4"/>
  <c r="B21" i="4"/>
  <c r="A21" i="4"/>
  <c r="C20" i="4"/>
  <c r="B20" i="4"/>
  <c r="A20" i="4"/>
  <c r="C19" i="4"/>
  <c r="B19" i="4"/>
  <c r="A19" i="4"/>
  <c r="C18" i="4"/>
  <c r="B18" i="4"/>
  <c r="A18" i="4"/>
  <c r="C17" i="4"/>
  <c r="B17" i="4"/>
  <c r="A17" i="4"/>
  <c r="C16" i="4"/>
  <c r="B16" i="4"/>
  <c r="A16" i="4"/>
  <c r="C15" i="4"/>
  <c r="B15" i="4"/>
  <c r="A15" i="4"/>
  <c r="C14" i="4"/>
  <c r="B14" i="4"/>
  <c r="A14" i="4"/>
  <c r="C13" i="4"/>
  <c r="B13" i="4"/>
  <c r="A13" i="4"/>
  <c r="C12" i="4"/>
  <c r="B12" i="4"/>
  <c r="A12" i="4"/>
  <c r="C11" i="4"/>
  <c r="B11" i="4"/>
  <c r="A11" i="4"/>
  <c r="C10" i="4"/>
  <c r="B10" i="4"/>
  <c r="A10" i="4"/>
  <c r="C9" i="4"/>
  <c r="B9" i="4"/>
  <c r="A9" i="4"/>
  <c r="C8" i="4"/>
  <c r="B8" i="4"/>
  <c r="A8" i="4"/>
  <c r="C7" i="4"/>
  <c r="B7" i="4"/>
  <c r="A7" i="4"/>
  <c r="C6" i="4"/>
  <c r="B6" i="4"/>
  <c r="A6" i="4"/>
  <c r="C5" i="4"/>
  <c r="B5" i="4"/>
  <c r="A5" i="4"/>
  <c r="C4" i="4"/>
  <c r="B4" i="4"/>
  <c r="A4" i="4"/>
  <c r="C3" i="4"/>
  <c r="B3" i="4"/>
  <c r="A3" i="4"/>
  <c r="C2" i="4"/>
  <c r="B2" i="4"/>
  <c r="A2" i="4"/>
  <c r="C1" i="4"/>
  <c r="B1" i="4"/>
  <c r="B1" i="3"/>
  <c r="C23" i="3"/>
  <c r="B23" i="3"/>
  <c r="A23" i="3"/>
  <c r="C22" i="3"/>
  <c r="B22" i="3"/>
  <c r="A22" i="3"/>
  <c r="C21" i="3"/>
  <c r="B21" i="3"/>
  <c r="A21" i="3"/>
  <c r="C20" i="3"/>
  <c r="B20" i="3"/>
  <c r="A20" i="3"/>
  <c r="C19" i="3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C14" i="3"/>
  <c r="B14" i="3"/>
  <c r="A14" i="3"/>
  <c r="C13" i="3"/>
  <c r="B13" i="3"/>
  <c r="A13" i="3"/>
  <c r="C12" i="3"/>
  <c r="B12" i="3"/>
  <c r="A12" i="3"/>
  <c r="C11" i="3"/>
  <c r="B11" i="3"/>
  <c r="A11" i="3"/>
  <c r="C10" i="3"/>
  <c r="B10" i="3"/>
  <c r="A10" i="3"/>
  <c r="C9" i="3"/>
  <c r="B9" i="3"/>
  <c r="A9" i="3"/>
  <c r="C8" i="3"/>
  <c r="B8" i="3"/>
  <c r="A8" i="3"/>
  <c r="C7" i="3"/>
  <c r="B7" i="3"/>
  <c r="A7" i="3"/>
  <c r="C6" i="3"/>
  <c r="B6" i="3"/>
  <c r="A6" i="3"/>
  <c r="C5" i="3"/>
  <c r="B5" i="3"/>
  <c r="A5" i="3"/>
  <c r="C4" i="3"/>
  <c r="B4" i="3"/>
  <c r="A4" i="3"/>
  <c r="C3" i="3"/>
  <c r="B3" i="3"/>
  <c r="A3" i="3"/>
  <c r="C2" i="3"/>
  <c r="B2" i="3"/>
  <c r="A2" i="3"/>
  <c r="C1" i="3"/>
  <c r="I32" i="1" l="1"/>
  <c r="I21" i="1"/>
  <c r="H32" i="1"/>
  <c r="H21" i="1"/>
  <c r="H34" i="1" l="1"/>
  <c r="I34" i="1"/>
</calcChain>
</file>

<file path=xl/sharedStrings.xml><?xml version="1.0" encoding="utf-8"?>
<sst xmlns="http://schemas.openxmlformats.org/spreadsheetml/2006/main" count="102" uniqueCount="69">
  <si>
    <t>Las notas adjuntas forman parte integral  de los Estados Financieros.</t>
  </si>
  <si>
    <t>GOBIERNO DEL ESTADO DE MICHOACAN DE OCAMPO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</si>
  <si>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</si>
  <si>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</si>
  <si>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</si>
  <si>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</si>
  <si>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</si>
  <si>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</si>
  <si>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</si>
  <si>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</si>
  <si>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/>
  </si>
  <si>
    <t>TOTAL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</si>
  <si>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</si>
  <si>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</si>
  <si>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</si>
  <si>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</si>
  <si>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</si>
  <si>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</si>
  <si>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</si>
  <si>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</si>
  <si>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</si>
  <si>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</si>
  <si>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 ACTIVOS NO CIRCULANTES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</si>
  <si>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</si>
  <si>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</si>
  <si>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</si>
  <si>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</si>
  <si>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</si>
  <si>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</si>
  <si>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</si>
  <si>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</si>
  <si>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</si>
  <si>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TOTAL DE PASIVOS CIRCULANTES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</si>
  <si>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</si>
  <si>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</si>
  <si>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</si>
  <si>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</si>
  <si>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</si>
  <si>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</si>
  <si>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</si>
  <si>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</si>
  <si>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 PASIVO</t>
  </si>
  <si>
    <t>HACIENDA PÚBLICA/PATRIMONIO</t>
  </si>
  <si>
    <t>HACIENDA PÚBLICA/PATRIMONIO CONTRIBUIDO</t>
  </si>
  <si>
    <t>APORTACIONES</t>
  </si>
  <si>
    <t>DONACIONES DE CAPITAL</t>
  </si>
  <si>
    <t>ACTUALIZACIONES DE LA HACIENDA PÚBLICA/ 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</si>
  <si>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</si>
  <si>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</si>
  <si>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</si>
  <si>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</si>
  <si>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</si>
  <si>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</si>
  <si>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
PÚBLICA/PATRIMONIO</t>
  </si>
  <si>
    <t>RESULTADO POR POSICIÓN MONETARIA</t>
  </si>
  <si>
    <t>RESULTADO POR TENENCIA DE ACTIVOS NO MONETARIOS</t>
  </si>
  <si>
    <t>TOTAL HACIENDA PÚBLICA /PATRIMONIO</t>
  </si>
  <si>
    <t>TOTAL DE PASIVO Y HACIENDA PÚBLICA/PATRIMONIO</t>
  </si>
  <si>
    <t>TOTAL DE ACTIVO</t>
  </si>
  <si>
    <t>DR. GUSTAVO OBLEA ROSALES</t>
  </si>
  <si>
    <t>DIRECTOR DE CONTABILIDAD GUBERNAMENTAL</t>
  </si>
  <si>
    <t>“Bajo protesta de decir verdad declaro que los Estados Financieros y sus notas, son razonablemente correctos y son responsabilidad del Emisor”</t>
  </si>
  <si>
    <t>Estado de Situación Financiera</t>
  </si>
  <si>
    <t>ACTIVO</t>
  </si>
  <si>
    <t>PASIVO</t>
  </si>
  <si>
    <t>Morelia, Michoacán,  05 de noviembre de 2025</t>
  </si>
  <si>
    <t>CONCEPTO</t>
  </si>
  <si>
    <t>(Cifras en pesos)</t>
  </si>
  <si>
    <t xml:space="preserve">al 30 de septiembre del año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</si>
</sst>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_-;\-* #,##0.00_-;_-* &quot;-&quot;??_-;_-@_-"/>
    <numFmt numFmtId="164" formatCode="_(* #,##0.00_);_(* \(#,##0.00\);_(* &quot;-&quot;??_);_(@_)"/>
    <numFmt numFmtId="165" formatCode="#,##0.00;\-\ #,##0.00"/>
    <numFmt numFmtId="166" formatCode="#,##0.0000000"/>
    <numFmt numFmtId="167" formatCode="#,##0.0000000;\-\ #,##0.0000000"/>
    <numFmt numFmtId="168" formatCode="0_ ;\-0\ "/>
    <numFmt numFmtId="169" formatCode="#,##0_ ;\-#,##0\ "/>
    <numFmt numFmtId="170" formatCode="#,##0_);\(#,##0\)"/>
    <numFmt numFmtId="171" formatCode="_(* #,##0_);_(* \(#,##0\);_(* &quot;-&quot;??_);_(@_)"/>
    <numFmt numFmtId="172" formatCode="#,##0_ ;[Red]\-#,##0\ "/>
    <numFmt numFmtId="173" formatCode="_-* #,##0_-;\-* #,##0_-;_-* &quot;-&quot;??_-;_-@_-"/>
    <numFmt numFmtId="174" formatCode="#,##0.00_);\(#,##0.00\)"/>
    <numFmt numFmtId="175" formatCode="#,##0.00_ ;\-#,##0.00\ "/>
  </numFmts>
  <fonts count="41" x14ac:knownFonts="1">
    <font>
      <sz val="10"/>
      <name val="Arial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libri Light"/>
      <family val="2"/>
      <scheme val="major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7"/>
      <color theme="0"/>
      <name val="Arial"/>
      <family val="2"/>
    </font>
    <font>
      <sz val="7"/>
      <color theme="0"/>
      <name val="Arial"/>
      <family val="2"/>
    </font>
    <font>
      <b/>
      <sz val="8"/>
      <color theme="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2">
    <xf numFmtId="0" fontId="0" fillId="0" borderId="0"/>
    <xf numFmtId="0" fontId="25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26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1" fillId="6" borderId="0" applyNumberFormat="0" applyBorder="0" applyAlignment="0" applyProtection="0"/>
    <xf numFmtId="0" fontId="12" fillId="5" borderId="0" applyNumberFormat="0" applyBorder="0" applyAlignment="0" applyProtection="0"/>
    <xf numFmtId="0" fontId="10" fillId="5" borderId="3" applyNumberFormat="0" applyAlignment="0" applyProtection="0"/>
    <xf numFmtId="0" fontId="13" fillId="3" borderId="8" applyNumberFormat="0" applyAlignment="0" applyProtection="0"/>
    <xf numFmtId="0" fontId="5" fillId="3" borderId="3" applyNumberFormat="0" applyAlignment="0" applyProtection="0"/>
    <xf numFmtId="0" fontId="7" fillId="0" borderId="5" applyNumberFormat="0" applyFill="0" applyAlignment="0" applyProtection="0"/>
    <xf numFmtId="0" fontId="6" fillId="4" borderId="4" applyNumberFormat="0" applyAlignment="0" applyProtection="0"/>
    <xf numFmtId="0" fontId="23" fillId="0" borderId="0" applyNumberFormat="0" applyFill="0" applyBorder="0" applyAlignment="0" applyProtection="0"/>
    <xf numFmtId="0" fontId="3" fillId="7" borderId="7" applyNumberFormat="0" applyFont="0" applyAlignment="0" applyProtection="0"/>
    <xf numFmtId="0" fontId="24" fillId="0" borderId="0" applyNumberFormat="0" applyFill="0" applyBorder="0" applyAlignment="0" applyProtection="0"/>
    <xf numFmtId="0" fontId="27" fillId="0" borderId="14" applyNumberFormat="0" applyFill="0" applyAlignment="0" applyProtection="0"/>
    <xf numFmtId="4" fontId="14" fillId="8" borderId="9" applyNumberFormat="0" applyProtection="0">
      <alignment vertical="center"/>
    </xf>
    <xf numFmtId="4" fontId="15" fillId="8" borderId="9" applyNumberFormat="0" applyProtection="0">
      <alignment vertical="center"/>
    </xf>
    <xf numFmtId="4" fontId="14" fillId="8" borderId="9" applyNumberFormat="0" applyProtection="0">
      <alignment horizontal="left" vertical="center" indent="1"/>
    </xf>
    <xf numFmtId="0" fontId="14" fillId="8" borderId="9" applyNumberFormat="0" applyProtection="0">
      <alignment horizontal="left" vertical="top" indent="1"/>
    </xf>
    <xf numFmtId="4" fontId="14" fillId="9" borderId="0" applyNumberFormat="0" applyProtection="0">
      <alignment horizontal="left" vertical="center" indent="1"/>
    </xf>
    <xf numFmtId="4" fontId="16" fillId="10" borderId="9" applyNumberFormat="0" applyProtection="0">
      <alignment horizontal="right" vertical="center"/>
    </xf>
    <xf numFmtId="4" fontId="16" fillId="11" borderId="9" applyNumberFormat="0" applyProtection="0">
      <alignment horizontal="right" vertical="center"/>
    </xf>
    <xf numFmtId="4" fontId="16" fillId="12" borderId="9" applyNumberFormat="0" applyProtection="0">
      <alignment horizontal="right" vertical="center"/>
    </xf>
    <xf numFmtId="4" fontId="16" fillId="13" borderId="9" applyNumberFormat="0" applyProtection="0">
      <alignment horizontal="right" vertical="center"/>
    </xf>
    <xf numFmtId="4" fontId="16" fillId="14" borderId="9" applyNumberFormat="0" applyProtection="0">
      <alignment horizontal="right" vertical="center"/>
    </xf>
    <xf numFmtId="4" fontId="16" fillId="15" borderId="9" applyNumberFormat="0" applyProtection="0">
      <alignment horizontal="right" vertical="center"/>
    </xf>
    <xf numFmtId="4" fontId="16" fillId="16" borderId="9" applyNumberFormat="0" applyProtection="0">
      <alignment horizontal="right" vertical="center"/>
    </xf>
    <xf numFmtId="4" fontId="16" fillId="17" borderId="9" applyNumberFormat="0" applyProtection="0">
      <alignment horizontal="right" vertical="center"/>
    </xf>
    <xf numFmtId="4" fontId="16" fillId="18" borderId="9" applyNumberFormat="0" applyProtection="0">
      <alignment horizontal="right" vertical="center"/>
    </xf>
    <xf numFmtId="4" fontId="14" fillId="19" borderId="10" applyNumberFormat="0" applyProtection="0">
      <alignment horizontal="left" vertical="center" indent="1"/>
    </xf>
    <xf numFmtId="4" fontId="16" fillId="20" borderId="0" applyNumberFormat="0" applyProtection="0">
      <alignment horizontal="left" vertical="center" indent="1"/>
    </xf>
    <xf numFmtId="4" fontId="17" fillId="21" borderId="0" applyNumberFormat="0" applyProtection="0">
      <alignment horizontal="left" vertical="center" indent="1"/>
    </xf>
    <xf numFmtId="4" fontId="16" fillId="9" borderId="9" applyNumberFormat="0" applyProtection="0">
      <alignment horizontal="right" vertical="center"/>
    </xf>
    <xf numFmtId="4" fontId="18" fillId="20" borderId="0" applyNumberFormat="0" applyProtection="0">
      <alignment horizontal="left" vertical="center" indent="1"/>
    </xf>
    <xf numFmtId="4" fontId="18" fillId="9" borderId="0" applyNumberFormat="0" applyProtection="0">
      <alignment horizontal="left" vertical="center" indent="1"/>
    </xf>
    <xf numFmtId="0" fontId="3" fillId="21" borderId="9" applyNumberFormat="0" applyProtection="0">
      <alignment horizontal="left" vertical="center" indent="1"/>
    </xf>
    <xf numFmtId="0" fontId="3" fillId="21" borderId="9" applyNumberFormat="0" applyProtection="0">
      <alignment horizontal="left" vertical="top" indent="1"/>
    </xf>
    <xf numFmtId="0" fontId="3" fillId="9" borderId="9" applyNumberFormat="0" applyProtection="0">
      <alignment horizontal="left" vertical="center" indent="1"/>
    </xf>
    <xf numFmtId="0" fontId="3" fillId="9" borderId="9" applyNumberFormat="0" applyProtection="0">
      <alignment horizontal="left" vertical="top" indent="1"/>
    </xf>
    <xf numFmtId="0" fontId="3" fillId="22" borderId="9" applyNumberFormat="0" applyProtection="0">
      <alignment horizontal="left" vertical="center" indent="1"/>
    </xf>
    <xf numFmtId="0" fontId="3" fillId="22" borderId="9" applyNumberFormat="0" applyProtection="0">
      <alignment horizontal="left" vertical="top" indent="1"/>
    </xf>
    <xf numFmtId="0" fontId="3" fillId="20" borderId="9" applyNumberFormat="0" applyProtection="0">
      <alignment horizontal="left" vertical="center" indent="1"/>
    </xf>
    <xf numFmtId="0" fontId="3" fillId="20" borderId="9" applyNumberFormat="0" applyProtection="0">
      <alignment horizontal="left" vertical="top" indent="1"/>
    </xf>
    <xf numFmtId="0" fontId="3" fillId="23" borderId="11" applyNumberFormat="0">
      <protection locked="0"/>
    </xf>
    <xf numFmtId="4" fontId="16" fillId="24" borderId="9" applyNumberFormat="0" applyProtection="0">
      <alignment vertical="center"/>
    </xf>
    <xf numFmtId="4" fontId="19" fillId="24" borderId="9" applyNumberFormat="0" applyProtection="0">
      <alignment vertical="center"/>
    </xf>
    <xf numFmtId="4" fontId="16" fillId="24" borderId="9" applyNumberFormat="0" applyProtection="0">
      <alignment horizontal="left" vertical="center" indent="1"/>
    </xf>
    <xf numFmtId="0" fontId="16" fillId="24" borderId="9" applyNumberFormat="0" applyProtection="0">
      <alignment horizontal="left" vertical="top" indent="1"/>
    </xf>
    <xf numFmtId="4" fontId="16" fillId="20" borderId="9" applyNumberFormat="0" applyProtection="0">
      <alignment horizontal="right" vertical="center"/>
    </xf>
    <xf numFmtId="4" fontId="19" fillId="20" borderId="9" applyNumberFormat="0" applyProtection="0">
      <alignment horizontal="right" vertical="center"/>
    </xf>
    <xf numFmtId="4" fontId="16" fillId="9" borderId="9" applyNumberFormat="0" applyProtection="0">
      <alignment horizontal="left" vertical="center" indent="1"/>
    </xf>
    <xf numFmtId="0" fontId="16" fillId="9" borderId="9" applyNumberFormat="0" applyProtection="0">
      <alignment horizontal="left" vertical="top" indent="1"/>
    </xf>
    <xf numFmtId="4" fontId="20" fillId="25" borderId="0" applyNumberFormat="0" applyProtection="0">
      <alignment horizontal="left" vertical="center" indent="1"/>
    </xf>
    <xf numFmtId="4" fontId="21" fillId="20" borderId="9" applyNumberFormat="0" applyProtection="0">
      <alignment horizontal="right" vertical="center"/>
    </xf>
    <xf numFmtId="0" fontId="22" fillId="0" borderId="0" applyNumberFormat="0" applyFill="0" applyBorder="0" applyAlignment="0" applyProtection="0"/>
    <xf numFmtId="164" fontId="29" fillId="0" borderId="0" applyFont="0" applyFill="0" applyBorder="0" applyAlignment="0" applyProtection="0"/>
    <xf numFmtId="0" fontId="3" fillId="0" borderId="0"/>
    <xf numFmtId="4" fontId="16" fillId="20" borderId="0" applyNumberFormat="0" applyProtection="0">
      <alignment horizontal="left" vertical="center" indent="1"/>
    </xf>
    <xf numFmtId="4" fontId="16" fillId="9" borderId="0" applyNumberFormat="0" applyProtection="0">
      <alignment horizontal="left" vertical="center" indent="1"/>
    </xf>
  </cellStyleXfs>
  <cellXfs count="140">
    <xf numFmtId="0" fontId="0" fillId="0" borderId="0" xfId="0"/>
    <xf numFmtId="0" fontId="1" fillId="0" borderId="0" xfId="0" quotePrefix="1" applyFont="1"/>
    <xf numFmtId="0" fontId="1" fillId="0" borderId="0" xfId="0" applyFont="1"/>
    <xf numFmtId="14" fontId="1" fillId="0" borderId="0" xfId="0" applyNumberFormat="1" applyFont="1"/>
    <xf numFmtId="4" fontId="16" fillId="20" borderId="9" xfId="51" applyNumberFormat="1">
      <alignment horizontal="right" vertical="center"/>
    </xf>
    <xf numFmtId="165" fontId="16" fillId="20" borderId="9" xfId="51" applyNumberFormat="1">
      <alignment horizontal="right" vertical="center"/>
    </xf>
    <xf numFmtId="3" fontId="16" fillId="20" borderId="9" xfId="51" applyNumberFormat="1">
      <alignment horizontal="right" vertical="center"/>
    </xf>
    <xf numFmtId="0" fontId="14" fillId="9" borderId="0" xfId="22" applyNumberFormat="1">
      <alignment horizontal="left" vertical="center" indent="1"/>
    </xf>
    <xf numFmtId="0" fontId="16" fillId="9" borderId="9" xfId="53" applyNumberFormat="1">
      <alignment horizontal="left" vertical="center" indent="1"/>
    </xf>
    <xf numFmtId="14" fontId="0" fillId="0" borderId="0" xfId="0" applyNumberFormat="1"/>
    <xf numFmtId="166" fontId="16" fillId="20" borderId="9" xfId="51" applyNumberFormat="1">
      <alignment horizontal="right" vertical="center"/>
    </xf>
    <xf numFmtId="167" fontId="16" fillId="20" borderId="9" xfId="51" applyNumberFormat="1">
      <alignment horizontal="right" vertical="center"/>
    </xf>
    <xf numFmtId="0" fontId="34" fillId="0" borderId="0" xfId="0" applyFont="1" applyAlignment="1">
      <alignment horizontal="centerContinuous"/>
    </xf>
    <xf numFmtId="0" fontId="2" fillId="26" borderId="0" xfId="0" applyFont="1" applyFill="1" applyAlignment="1">
      <alignment horizontal="centerContinuous" vertical="center"/>
    </xf>
    <xf numFmtId="0" fontId="33" fillId="26" borderId="0" xfId="0" applyFont="1" applyFill="1" applyAlignment="1">
      <alignment horizontal="centerContinuous" vertical="center"/>
    </xf>
    <xf numFmtId="0" fontId="2" fillId="26" borderId="0" xfId="0" applyFont="1" applyFill="1" applyAlignment="1">
      <alignment horizontal="centerContinuous"/>
    </xf>
    <xf numFmtId="0" fontId="33" fillId="26" borderId="0" xfId="0" applyFont="1" applyFill="1" applyAlignment="1">
      <alignment horizontal="centerContinuous"/>
    </xf>
    <xf numFmtId="0" fontId="1" fillId="0" borderId="0" xfId="0" quotePrefix="1" applyFont="1" applyAlignment="1">
      <alignment wrapText="1"/>
    </xf>
    <xf numFmtId="4" fontId="1" fillId="0" borderId="0" xfId="0" quotePrefix="1" applyNumberFormat="1" applyFont="1" applyAlignment="1">
      <alignment wrapText="1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34" fillId="0" borderId="0" xfId="0" applyFont="1" applyAlignment="1">
      <alignment horizontal="centerContinuous" wrapText="1"/>
    </xf>
    <xf numFmtId="0" fontId="33" fillId="26" borderId="0" xfId="0" applyFont="1" applyFill="1" applyAlignment="1">
      <alignment horizontal="centerContinuous" vertical="center" wrapText="1"/>
    </xf>
    <xf numFmtId="0" fontId="33" fillId="26" borderId="0" xfId="0" applyFont="1" applyFill="1" applyAlignment="1">
      <alignment horizontal="centerContinuous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0" fillId="0" borderId="15" xfId="0" applyBorder="1" applyAlignment="1">
      <alignment wrapText="1"/>
    </xf>
    <xf numFmtId="0" fontId="30" fillId="0" borderId="1" xfId="0" applyFont="1" applyBorder="1" applyAlignment="1">
      <alignment horizontal="left" indent="1"/>
    </xf>
    <xf numFmtId="0" fontId="31" fillId="0" borderId="20" xfId="0" applyFont="1" applyBorder="1" applyAlignment="1">
      <alignment wrapText="1"/>
    </xf>
    <xf numFmtId="0" fontId="33" fillId="0" borderId="21" xfId="0" applyFont="1" applyBorder="1" applyAlignment="1">
      <alignment wrapText="1"/>
    </xf>
    <xf numFmtId="0" fontId="31" fillId="0" borderId="20" xfId="0" applyFont="1" applyBorder="1"/>
    <xf numFmtId="0" fontId="33" fillId="0" borderId="21" xfId="0" applyFont="1" applyBorder="1"/>
    <xf numFmtId="0" fontId="31" fillId="0" borderId="1" xfId="0" applyFont="1" applyBorder="1" applyAlignment="1">
      <alignment horizontal="left" indent="1"/>
    </xf>
    <xf numFmtId="169" fontId="32" fillId="0" borderId="20" xfId="58" applyNumberFormat="1" applyFont="1" applyFill="1" applyBorder="1" applyAlignment="1">
      <alignment wrapText="1"/>
    </xf>
    <xf numFmtId="169" fontId="32" fillId="0" borderId="21" xfId="58" applyNumberFormat="1" applyFont="1" applyFill="1" applyBorder="1" applyAlignment="1">
      <alignment wrapText="1"/>
    </xf>
    <xf numFmtId="170" fontId="33" fillId="0" borderId="20" xfId="58" applyNumberFormat="1" applyFont="1" applyFill="1" applyBorder="1"/>
    <xf numFmtId="170" fontId="33" fillId="0" borderId="21" xfId="58" applyNumberFormat="1" applyFont="1" applyFill="1" applyBorder="1"/>
    <xf numFmtId="169" fontId="33" fillId="0" borderId="20" xfId="58" applyNumberFormat="1" applyFont="1" applyFill="1" applyBorder="1" applyAlignment="1">
      <alignment wrapText="1"/>
    </xf>
    <xf numFmtId="169" fontId="33" fillId="0" borderId="21" xfId="58" applyNumberFormat="1" applyFont="1" applyFill="1" applyBorder="1" applyAlignment="1">
      <alignment wrapText="1"/>
    </xf>
    <xf numFmtId="171" fontId="33" fillId="0" borderId="0" xfId="58" applyNumberFormat="1" applyFont="1" applyFill="1" applyBorder="1" applyAlignment="1">
      <alignment wrapText="1"/>
    </xf>
    <xf numFmtId="0" fontId="31" fillId="0" borderId="1" xfId="0" applyFont="1" applyBorder="1" applyAlignment="1">
      <alignment horizontal="left" vertical="center" wrapText="1" indent="1"/>
    </xf>
    <xf numFmtId="171" fontId="33" fillId="0" borderId="0" xfId="58" applyNumberFormat="1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indent="1"/>
    </xf>
    <xf numFmtId="0" fontId="32" fillId="0" borderId="20" xfId="0" applyFont="1" applyBorder="1" applyAlignment="1">
      <alignment wrapText="1"/>
    </xf>
    <xf numFmtId="0" fontId="32" fillId="0" borderId="21" xfId="0" applyFont="1" applyBorder="1" applyAlignment="1">
      <alignment wrapText="1"/>
    </xf>
    <xf numFmtId="171" fontId="32" fillId="0" borderId="0" xfId="58" applyNumberFormat="1" applyFont="1" applyFill="1" applyBorder="1" applyAlignment="1">
      <alignment wrapText="1"/>
    </xf>
    <xf numFmtId="171" fontId="32" fillId="0" borderId="21" xfId="58" applyNumberFormat="1" applyFont="1" applyFill="1" applyBorder="1" applyAlignment="1">
      <alignment wrapText="1"/>
    </xf>
    <xf numFmtId="170" fontId="32" fillId="0" borderId="20" xfId="58" applyNumberFormat="1" applyFont="1" applyFill="1" applyBorder="1"/>
    <xf numFmtId="170" fontId="32" fillId="0" borderId="21" xfId="58" applyNumberFormat="1" applyFont="1" applyFill="1" applyBorder="1"/>
    <xf numFmtId="0" fontId="32" fillId="0" borderId="21" xfId="0" applyFont="1" applyBorder="1" applyAlignment="1">
      <alignment horizontal="left" wrapText="1"/>
    </xf>
    <xf numFmtId="0" fontId="33" fillId="0" borderId="20" xfId="0" applyFont="1" applyBorder="1"/>
    <xf numFmtId="171" fontId="33" fillId="0" borderId="21" xfId="58" applyNumberFormat="1" applyFont="1" applyFill="1" applyBorder="1"/>
    <xf numFmtId="0" fontId="31" fillId="0" borderId="1" xfId="0" applyFont="1" applyBorder="1" applyAlignment="1">
      <alignment horizontal="left" wrapText="1" indent="1"/>
    </xf>
    <xf numFmtId="0" fontId="32" fillId="0" borderId="22" xfId="0" applyFont="1" applyBorder="1" applyAlignment="1">
      <alignment wrapText="1"/>
    </xf>
    <xf numFmtId="173" fontId="32" fillId="0" borderId="20" xfId="58" applyNumberFormat="1" applyFont="1" applyFill="1" applyBorder="1" applyAlignment="1">
      <alignment horizontal="left" wrapText="1"/>
    </xf>
    <xf numFmtId="0" fontId="32" fillId="0" borderId="20" xfId="0" applyFont="1" applyBorder="1"/>
    <xf numFmtId="0" fontId="32" fillId="0" borderId="21" xfId="0" applyFont="1" applyBorder="1"/>
    <xf numFmtId="0" fontId="32" fillId="0" borderId="20" xfId="0" applyFont="1" applyBorder="1" applyAlignment="1">
      <alignment horizontal="left" wrapText="1"/>
    </xf>
    <xf numFmtId="171" fontId="33" fillId="0" borderId="21" xfId="58" applyNumberFormat="1" applyFont="1" applyFill="1" applyBorder="1" applyAlignment="1">
      <alignment wrapText="1"/>
    </xf>
    <xf numFmtId="171" fontId="33" fillId="0" borderId="27" xfId="58" applyNumberFormat="1" applyFont="1" applyFill="1" applyBorder="1" applyAlignment="1">
      <alignment wrapText="1"/>
    </xf>
    <xf numFmtId="0" fontId="32" fillId="0" borderId="20" xfId="0" applyFont="1" applyBorder="1" applyAlignment="1">
      <alignment horizontal="right" wrapText="1"/>
    </xf>
    <xf numFmtId="0" fontId="33" fillId="0" borderId="22" xfId="0" applyFont="1" applyBorder="1" applyAlignment="1">
      <alignment wrapText="1"/>
    </xf>
    <xf numFmtId="0" fontId="33" fillId="0" borderId="20" xfId="0" applyFont="1" applyBorder="1" applyAlignment="1">
      <alignment wrapText="1"/>
    </xf>
    <xf numFmtId="171" fontId="31" fillId="0" borderId="0" xfId="58" applyNumberFormat="1" applyFont="1" applyFill="1" applyBorder="1" applyAlignment="1">
      <alignment wrapText="1"/>
    </xf>
    <xf numFmtId="0" fontId="31" fillId="0" borderId="2" xfId="0" applyFont="1" applyBorder="1"/>
    <xf numFmtId="0" fontId="32" fillId="0" borderId="25" xfId="0" applyFont="1" applyBorder="1" applyAlignment="1">
      <alignment horizontal="right" wrapText="1"/>
    </xf>
    <xf numFmtId="0" fontId="33" fillId="0" borderId="26" xfId="0" applyFont="1" applyBorder="1" applyAlignment="1">
      <alignment wrapText="1"/>
    </xf>
    <xf numFmtId="0" fontId="32" fillId="0" borderId="25" xfId="0" applyFont="1" applyBorder="1" applyAlignment="1">
      <alignment horizontal="right"/>
    </xf>
    <xf numFmtId="0" fontId="33" fillId="0" borderId="26" xfId="0" applyFont="1" applyBorder="1"/>
    <xf numFmtId="0" fontId="35" fillId="27" borderId="17" xfId="0" applyFont="1" applyFill="1" applyBorder="1" applyAlignment="1">
      <alignment horizontal="centerContinuous" vertical="center"/>
    </xf>
    <xf numFmtId="0" fontId="36" fillId="27" borderId="16" xfId="0" applyFont="1" applyFill="1" applyBorder="1" applyAlignment="1">
      <alignment horizontal="centerContinuous" vertical="center" wrapText="1"/>
    </xf>
    <xf numFmtId="168" fontId="37" fillId="27" borderId="18" xfId="0" applyNumberFormat="1" applyFont="1" applyFill="1" applyBorder="1" applyAlignment="1">
      <alignment horizontal="centerContinuous" vertical="center" wrapText="1"/>
    </xf>
    <xf numFmtId="168" fontId="37" fillId="27" borderId="19" xfId="0" applyNumberFormat="1" applyFont="1" applyFill="1" applyBorder="1" applyAlignment="1">
      <alignment horizontal="centerContinuous" vertical="center" wrapText="1"/>
    </xf>
    <xf numFmtId="168" fontId="37" fillId="27" borderId="18" xfId="0" applyNumberFormat="1" applyFont="1" applyFill="1" applyBorder="1" applyAlignment="1">
      <alignment horizontal="centerContinuous" vertical="center"/>
    </xf>
    <xf numFmtId="168" fontId="37" fillId="27" borderId="19" xfId="0" applyNumberFormat="1" applyFont="1" applyFill="1" applyBorder="1" applyAlignment="1">
      <alignment horizontal="centerContinuous" vertical="center"/>
    </xf>
    <xf numFmtId="172" fontId="32" fillId="0" borderId="22" xfId="0" applyNumberFormat="1" applyFont="1" applyBorder="1" applyAlignment="1">
      <alignment wrapText="1"/>
    </xf>
    <xf numFmtId="0" fontId="31" fillId="0" borderId="0" xfId="0" applyFont="1" applyBorder="1" applyAlignment="1">
      <alignment wrapText="1"/>
    </xf>
    <xf numFmtId="0" fontId="33" fillId="0" borderId="0" xfId="0" applyFont="1" applyBorder="1" applyAlignment="1">
      <alignment wrapText="1"/>
    </xf>
    <xf numFmtId="0" fontId="32" fillId="0" borderId="0" xfId="0" applyFont="1" applyBorder="1" applyAlignment="1">
      <alignment wrapText="1"/>
    </xf>
    <xf numFmtId="0" fontId="33" fillId="0" borderId="0" xfId="0" applyFont="1" applyBorder="1" applyAlignment="1">
      <alignment horizontal="left" wrapText="1"/>
    </xf>
    <xf numFmtId="0" fontId="32" fillId="0" borderId="0" xfId="0" applyFont="1" applyBorder="1" applyAlignment="1">
      <alignment horizontal="left" wrapText="1"/>
    </xf>
    <xf numFmtId="172" fontId="32" fillId="0" borderId="0" xfId="0" applyNumberFormat="1" applyFont="1" applyBorder="1" applyAlignment="1">
      <alignment wrapText="1"/>
    </xf>
    <xf numFmtId="0" fontId="30" fillId="0" borderId="0" xfId="0" applyFont="1" applyBorder="1" applyAlignment="1">
      <alignment horizontal="left" wrapText="1"/>
    </xf>
    <xf numFmtId="172" fontId="33" fillId="0" borderId="0" xfId="0" applyNumberFormat="1" applyFont="1" applyBorder="1" applyAlignment="1">
      <alignment wrapText="1"/>
    </xf>
    <xf numFmtId="0" fontId="30" fillId="0" borderId="0" xfId="0" applyFont="1" applyBorder="1" applyAlignment="1">
      <alignment horizontal="right" wrapText="1"/>
    </xf>
    <xf numFmtId="0" fontId="31" fillId="0" borderId="30" xfId="0" applyFont="1" applyBorder="1" applyAlignment="1">
      <alignment wrapText="1"/>
    </xf>
    <xf numFmtId="0" fontId="31" fillId="0" borderId="31" xfId="0" applyFont="1" applyBorder="1"/>
    <xf numFmtId="0" fontId="33" fillId="0" borderId="32" xfId="0" applyFont="1" applyBorder="1"/>
    <xf numFmtId="0" fontId="33" fillId="0" borderId="1" xfId="0" applyFont="1" applyBorder="1" applyAlignment="1">
      <alignment wrapText="1"/>
    </xf>
    <xf numFmtId="169" fontId="32" fillId="0" borderId="1" xfId="58" applyNumberFormat="1" applyFont="1" applyFill="1" applyBorder="1" applyAlignment="1">
      <alignment wrapText="1"/>
    </xf>
    <xf numFmtId="169" fontId="33" fillId="0" borderId="1" xfId="58" applyNumberFormat="1" applyFont="1" applyFill="1" applyBorder="1" applyAlignment="1">
      <alignment wrapText="1"/>
    </xf>
    <xf numFmtId="3" fontId="33" fillId="0" borderId="1" xfId="58" applyNumberFormat="1" applyFont="1" applyFill="1" applyBorder="1" applyAlignment="1">
      <alignment wrapText="1"/>
    </xf>
    <xf numFmtId="0" fontId="32" fillId="0" borderId="1" xfId="0" applyFont="1" applyBorder="1" applyAlignment="1">
      <alignment wrapText="1"/>
    </xf>
    <xf numFmtId="171" fontId="32" fillId="0" borderId="1" xfId="58" applyNumberFormat="1" applyFont="1" applyFill="1" applyBorder="1" applyAlignment="1">
      <alignment wrapText="1"/>
    </xf>
    <xf numFmtId="0" fontId="32" fillId="0" borderId="1" xfId="0" applyFont="1" applyBorder="1" applyAlignment="1">
      <alignment horizontal="left" wrapText="1"/>
    </xf>
    <xf numFmtId="170" fontId="33" fillId="0" borderId="1" xfId="58" applyNumberFormat="1" applyFont="1" applyFill="1" applyBorder="1" applyAlignment="1">
      <alignment wrapText="1"/>
    </xf>
    <xf numFmtId="173" fontId="32" fillId="0" borderId="1" xfId="58" applyNumberFormat="1" applyFont="1" applyFill="1" applyBorder="1" applyAlignment="1">
      <alignment wrapText="1"/>
    </xf>
    <xf numFmtId="171" fontId="33" fillId="0" borderId="1" xfId="58" applyNumberFormat="1" applyFont="1" applyFill="1" applyBorder="1" applyAlignment="1">
      <alignment wrapText="1"/>
    </xf>
    <xf numFmtId="0" fontId="33" fillId="0" borderId="2" xfId="0" applyFont="1" applyBorder="1" applyAlignment="1">
      <alignment wrapText="1"/>
    </xf>
    <xf numFmtId="0" fontId="33" fillId="0" borderId="33" xfId="0" applyFont="1" applyBorder="1" applyAlignment="1">
      <alignment wrapText="1"/>
    </xf>
    <xf numFmtId="0" fontId="31" fillId="0" borderId="31" xfId="0" applyFont="1" applyBorder="1" applyAlignment="1">
      <alignment wrapText="1"/>
    </xf>
    <xf numFmtId="0" fontId="33" fillId="0" borderId="32" xfId="0" applyFont="1" applyBorder="1" applyAlignment="1">
      <alignment wrapText="1"/>
    </xf>
    <xf numFmtId="0" fontId="30" fillId="0" borderId="33" xfId="0" applyFont="1" applyBorder="1" applyAlignment="1">
      <alignment horizontal="right" wrapText="1"/>
    </xf>
    <xf numFmtId="0" fontId="0" fillId="0" borderId="0" xfId="0" applyBorder="1" applyAlignment="1">
      <alignment wrapText="1"/>
    </xf>
    <xf numFmtId="0" fontId="33" fillId="0" borderId="20" xfId="0" applyFont="1" applyFill="1" applyBorder="1"/>
    <xf numFmtId="174" fontId="32" fillId="0" borderId="20" xfId="58" applyNumberFormat="1" applyFont="1" applyFill="1" applyBorder="1"/>
    <xf numFmtId="164" fontId="33" fillId="0" borderId="20" xfId="58" applyNumberFormat="1" applyFont="1" applyFill="1" applyBorder="1" applyAlignment="1">
      <alignment wrapText="1"/>
    </xf>
    <xf numFmtId="164" fontId="33" fillId="0" borderId="21" xfId="58" applyNumberFormat="1" applyFont="1" applyFill="1" applyBorder="1" applyAlignment="1">
      <alignment wrapText="1"/>
    </xf>
    <xf numFmtId="164" fontId="32" fillId="0" borderId="20" xfId="58" applyNumberFormat="1" applyFont="1" applyFill="1" applyBorder="1" applyAlignment="1">
      <alignment wrapText="1"/>
    </xf>
    <xf numFmtId="164" fontId="32" fillId="0" borderId="21" xfId="58" applyNumberFormat="1" applyFont="1" applyFill="1" applyBorder="1" applyAlignment="1">
      <alignment wrapText="1"/>
    </xf>
    <xf numFmtId="43" fontId="33" fillId="0" borderId="20" xfId="58" applyNumberFormat="1" applyFont="1" applyFill="1" applyBorder="1" applyAlignment="1">
      <alignment wrapText="1"/>
    </xf>
    <xf numFmtId="43" fontId="33" fillId="0" borderId="21" xfId="58" applyNumberFormat="1" applyFont="1" applyFill="1" applyBorder="1" applyAlignment="1">
      <alignment wrapText="1"/>
    </xf>
    <xf numFmtId="43" fontId="32" fillId="0" borderId="20" xfId="58" applyNumberFormat="1" applyFont="1" applyFill="1" applyBorder="1" applyAlignment="1">
      <alignment horizontal="left" wrapText="1"/>
    </xf>
    <xf numFmtId="43" fontId="32" fillId="0" borderId="21" xfId="58" applyNumberFormat="1" applyFont="1" applyFill="1" applyBorder="1" applyAlignment="1">
      <alignment horizontal="left" wrapText="1"/>
    </xf>
    <xf numFmtId="43" fontId="32" fillId="0" borderId="23" xfId="58" applyNumberFormat="1" applyFont="1" applyFill="1" applyBorder="1" applyAlignment="1">
      <alignment wrapText="1"/>
    </xf>
    <xf numFmtId="43" fontId="32" fillId="0" borderId="24" xfId="58" applyNumberFormat="1" applyFont="1" applyFill="1" applyBorder="1" applyAlignment="1">
      <alignment wrapText="1"/>
    </xf>
    <xf numFmtId="174" fontId="33" fillId="0" borderId="20" xfId="58" applyNumberFormat="1" applyFont="1" applyFill="1" applyBorder="1"/>
    <xf numFmtId="174" fontId="33" fillId="0" borderId="21" xfId="58" applyNumberFormat="1" applyFont="1" applyFill="1" applyBorder="1"/>
    <xf numFmtId="174" fontId="32" fillId="0" borderId="21" xfId="58" applyNumberFormat="1" applyFont="1" applyFill="1" applyBorder="1"/>
    <xf numFmtId="43" fontId="32" fillId="0" borderId="20" xfId="58" applyNumberFormat="1" applyFont="1" applyFill="1" applyBorder="1"/>
    <xf numFmtId="43" fontId="32" fillId="0" borderId="21" xfId="58" applyNumberFormat="1" applyFont="1" applyFill="1" applyBorder="1"/>
    <xf numFmtId="43" fontId="33" fillId="0" borderId="20" xfId="58" applyNumberFormat="1" applyFont="1" applyFill="1" applyBorder="1"/>
    <xf numFmtId="43" fontId="33" fillId="0" borderId="21" xfId="58" applyNumberFormat="1" applyFont="1" applyFill="1" applyBorder="1"/>
    <xf numFmtId="174" fontId="32" fillId="0" borderId="24" xfId="58" applyNumberFormat="1" applyFont="1" applyFill="1" applyBorder="1"/>
    <xf numFmtId="175" fontId="33" fillId="0" borderId="20" xfId="58" applyNumberFormat="1" applyFont="1" applyFill="1" applyBorder="1" applyAlignment="1">
      <alignment wrapText="1"/>
    </xf>
    <xf numFmtId="175" fontId="33" fillId="0" borderId="21" xfId="58" applyNumberFormat="1" applyFont="1" applyFill="1" applyBorder="1" applyAlignment="1">
      <alignment wrapText="1"/>
    </xf>
    <xf numFmtId="0" fontId="39" fillId="0" borderId="29" xfId="0" applyFont="1" applyBorder="1" applyAlignment="1">
      <alignment horizontal="left" indent="1"/>
    </xf>
    <xf numFmtId="0" fontId="38" fillId="0" borderId="29" xfId="0" applyFont="1" applyBorder="1" applyAlignment="1"/>
    <xf numFmtId="0" fontId="40" fillId="0" borderId="0" xfId="0" applyFont="1" applyBorder="1" applyAlignment="1"/>
    <xf numFmtId="0" fontId="40" fillId="0" borderId="1" xfId="0" applyFont="1" applyBorder="1" applyAlignment="1"/>
    <xf numFmtId="4" fontId="0" fillId="0" borderId="0" xfId="0" applyNumberFormat="1"/>
    <xf numFmtId="0" fontId="28" fillId="0" borderId="0" xfId="0" applyFont="1" applyAlignment="1">
      <alignment horizontal="center" wrapText="1"/>
    </xf>
    <xf numFmtId="0" fontId="33" fillId="26" borderId="0" xfId="0" applyFont="1" applyFill="1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168" fontId="37" fillId="27" borderId="16" xfId="0" applyNumberFormat="1" applyFont="1" applyFill="1" applyBorder="1" applyAlignment="1">
      <alignment horizontal="center" vertical="center" wrapText="1"/>
    </xf>
    <xf numFmtId="168" fontId="37" fillId="27" borderId="28" xfId="0" applyNumberFormat="1" applyFont="1" applyFill="1" applyBorder="1" applyAlignment="1">
      <alignment horizontal="center" vertical="center" wrapText="1"/>
    </xf>
  </cellXfs>
  <cellStyles count="62"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Entrada" xfId="9" builtinId="20" customBuiltin="1"/>
    <cellStyle name="Incorrecto" xfId="7" builtinId="27" customBuiltin="1"/>
    <cellStyle name="Millares" xfId="58" builtinId="3"/>
    <cellStyle name="Neutral" xfId="8" builtinId="28" customBuiltin="1"/>
    <cellStyle name="Normal" xfId="0" builtinId="0"/>
    <cellStyle name="Normal 3" xfId="59"/>
    <cellStyle name="Notas" xfId="15" builtinId="10" customBuiltin="1"/>
    <cellStyle name="Salida" xfId="10" builtinId="21" customBuiltin="1"/>
    <cellStyle name="SAPBEXaggData" xfId="18"/>
    <cellStyle name="SAPBEXaggDataEmph" xfId="19"/>
    <cellStyle name="SAPBEXaggItem" xfId="20"/>
    <cellStyle name="SAPBEXaggItemX" xfId="21"/>
    <cellStyle name="SAPBEXchaText" xfId="22"/>
    <cellStyle name="SAPBEXexcBad7" xfId="23"/>
    <cellStyle name="SAPBEXexcBad8" xfId="24"/>
    <cellStyle name="SAPBEXexcBad9" xfId="25"/>
    <cellStyle name="SAPBEXexcCritical4" xfId="26"/>
    <cellStyle name="SAPBEXexcCritical5" xfId="27"/>
    <cellStyle name="SAPBEXexcCritical6" xfId="28"/>
    <cellStyle name="SAPBEXexcGood1" xfId="29"/>
    <cellStyle name="SAPBEXexcGood2" xfId="30"/>
    <cellStyle name="SAPBEXexcGood3" xfId="31"/>
    <cellStyle name="SAPBEXfilterDrill" xfId="32"/>
    <cellStyle name="SAPBEXfilterItem" xfId="33"/>
    <cellStyle name="SAPBEXfilterText" xfId="34"/>
    <cellStyle name="SAPBEXformats" xfId="35"/>
    <cellStyle name="SAPBEXheaderItem" xfId="36"/>
    <cellStyle name="SAPBEXheaderItem 2" xfId="60"/>
    <cellStyle name="SAPBEXheaderText" xfId="37"/>
    <cellStyle name="SAPBEXheaderText 2" xfId="61"/>
    <cellStyle name="SAPBEXHLevel0" xfId="38"/>
    <cellStyle name="SAPBEXHLevel0X" xfId="39"/>
    <cellStyle name="SAPBEXHLevel1" xfId="40"/>
    <cellStyle name="SAPBEXHLevel1X" xfId="41"/>
    <cellStyle name="SAPBEXHLevel2" xfId="42"/>
    <cellStyle name="SAPBEXHLevel2X" xfId="43"/>
    <cellStyle name="SAPBEXHLevel3" xfId="44"/>
    <cellStyle name="SAPBEXHLevel3X" xfId="45"/>
    <cellStyle name="SAPBEXinputData" xfId="46"/>
    <cellStyle name="SAPBEXresData" xfId="47"/>
    <cellStyle name="SAPBEXresDataEmph" xfId="48"/>
    <cellStyle name="SAPBEXresItem" xfId="49"/>
    <cellStyle name="SAPBEXresItemX" xfId="50"/>
    <cellStyle name="SAPBEXstdData" xfId="51"/>
    <cellStyle name="SAPBEXstdDataEmph" xfId="52"/>
    <cellStyle name="SAPBEXstdItem" xfId="53"/>
    <cellStyle name="SAPBEXstdItemX" xfId="54"/>
    <cellStyle name="SAPBEXtitle" xfId="55"/>
    <cellStyle name="SAPBEXundefined" xfId="56"/>
    <cellStyle name="Sheet Title" xfId="57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pic macro="[1]!DesignIconClicked">
      <xdr:nvPicPr>
        <xdr:cNvPr id="2" name="BExGNTTP1JT5XUU86O2TJYM5MBET" hidden="1">
          <a:extLst>
            <a:ext uri="{FF2B5EF4-FFF2-40B4-BE49-F238E27FC236}">
              <a16:creationId xmlns:a16="http://schemas.microsoft.com/office/drawing/2014/main" xmlns="" id="{BDACE00D-D84D-4B4C-B87E-56E1D0A837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5425" y="0"/>
          <a:ext cx="59690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234950</xdr:colOff>
      <xdr:row>0</xdr:row>
      <xdr:rowOff>0</xdr:rowOff>
    </xdr:to>
    <xdr:pic macro="[1]!DesignIconClicked">
      <xdr:nvPicPr>
        <xdr:cNvPr id="3" name="BEx3OCY523CMXS82QEU905BJNG7A" descr="infofield_prev.gif" hidden="1">
          <a:extLst>
            <a:ext uri="{FF2B5EF4-FFF2-40B4-BE49-F238E27FC236}">
              <a16:creationId xmlns:a16="http://schemas.microsoft.com/office/drawing/2014/main" xmlns="" id="{646D20D4-9B6A-4682-9CFF-EF638773A3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0"/>
          <a:ext cx="23495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4083050</xdr:colOff>
      <xdr:row>0</xdr:row>
      <xdr:rowOff>0</xdr:rowOff>
    </xdr:to>
    <xdr:pic macro="[1]!DesignIconClicked">
      <xdr:nvPicPr>
        <xdr:cNvPr id="4" name="BExEWBMTDQQ2M8UDDGTQ4NA548AX" descr="infofield_prev.gif" hidden="1">
          <a:extLst>
            <a:ext uri="{FF2B5EF4-FFF2-40B4-BE49-F238E27FC236}">
              <a16:creationId xmlns:a16="http://schemas.microsoft.com/office/drawing/2014/main" xmlns="" id="{F6CAA9DF-F0DF-42F5-A4C7-2223A0FC0F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1475" y="0"/>
          <a:ext cx="3844925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pic macro="[1]!DesignIconClicked">
      <xdr:nvPicPr>
        <xdr:cNvPr id="5" name="BEx1SDD5LP38CAGC8DJ9E1OIRQCU" descr="infofield_prev.gif" hidden="1">
          <a:extLst>
            <a:ext uri="{FF2B5EF4-FFF2-40B4-BE49-F238E27FC236}">
              <a16:creationId xmlns:a16="http://schemas.microsoft.com/office/drawing/2014/main" xmlns="" id="{2EB9D301-0846-434A-8AE0-4D05AE7BEA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9575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1282700</xdr:colOff>
      <xdr:row>0</xdr:row>
      <xdr:rowOff>0</xdr:rowOff>
    </xdr:to>
    <xdr:pic macro="[1]!DesignIconClicked">
      <xdr:nvPicPr>
        <xdr:cNvPr id="6" name="BExIT6494J6QPOBAY5KXPD6XMYD2" descr="infofield_prev.gif" hidden="1">
          <a:extLst>
            <a:ext uri="{FF2B5EF4-FFF2-40B4-BE49-F238E27FC236}">
              <a16:creationId xmlns:a16="http://schemas.microsoft.com/office/drawing/2014/main" xmlns="" id="{4502D2C5-A537-4EBC-AE7A-C89FDE47D3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9575" y="0"/>
          <a:ext cx="128270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 macro="[1]!DesignIconClicked">
      <xdr:nvPicPr>
        <xdr:cNvPr id="7" name="BExMQQJ245WT4VB5OXEDH8H8R5E9" hidden="1">
          <a:extLst>
            <a:ext uri="{FF2B5EF4-FFF2-40B4-BE49-F238E27FC236}">
              <a16:creationId xmlns:a16="http://schemas.microsoft.com/office/drawing/2014/main" xmlns="" id="{0FC998BA-B3A5-462E-8B5D-715FCD94A3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0"/>
          <a:ext cx="19685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pic macro="[1]!DesignIconClicked">
      <xdr:nvPicPr>
        <xdr:cNvPr id="8" name="BExEZ3A5PLVQL3R2GXZOL0XPQJ8P" hidden="1">
          <a:extLst>
            <a:ext uri="{FF2B5EF4-FFF2-40B4-BE49-F238E27FC236}">
              <a16:creationId xmlns:a16="http://schemas.microsoft.com/office/drawing/2014/main" xmlns="" id="{6C8C6C43-8291-47B3-8504-8EA60D3741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25825" y="0"/>
          <a:ext cx="596900" cy="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1235075</xdr:colOff>
      <xdr:row>0</xdr:row>
      <xdr:rowOff>0</xdr:rowOff>
    </xdr:to>
    <xdr:pic macro="[1]!DesignIconClicked">
      <xdr:nvPicPr>
        <xdr:cNvPr id="10" name="BExMBES94Z07UQJOG4X98LHGRQ3Z" hidden="1">
          <a:extLst>
            <a:ext uri="{FF2B5EF4-FFF2-40B4-BE49-F238E27FC236}">
              <a16:creationId xmlns:a16="http://schemas.microsoft.com/office/drawing/2014/main" xmlns="" id="{7CC0D2D9-07D9-41E0-9698-C144519D67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975" y="0"/>
          <a:ext cx="1235075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 macro="[1]!DesignIconClicked">
      <xdr:nvPicPr>
        <xdr:cNvPr id="11" name="BExKH71CU6FZD3JDV5L5SFHANPRL" hidden="1">
          <a:extLst>
            <a:ext uri="{FF2B5EF4-FFF2-40B4-BE49-F238E27FC236}">
              <a16:creationId xmlns:a16="http://schemas.microsoft.com/office/drawing/2014/main" xmlns="" id="{DEA33524-DA3A-4E8A-8A20-1BB20922C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0"/>
          <a:ext cx="19685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234950</xdr:colOff>
      <xdr:row>0</xdr:row>
      <xdr:rowOff>0</xdr:rowOff>
    </xdr:to>
    <xdr:pic macro="[1]!DesignIconClicked">
      <xdr:nvPicPr>
        <xdr:cNvPr id="12" name="BExQDU7WXPJYSMBER3C7WEQ99KFY" hidden="1">
          <a:extLst>
            <a:ext uri="{FF2B5EF4-FFF2-40B4-BE49-F238E27FC236}">
              <a16:creationId xmlns:a16="http://schemas.microsoft.com/office/drawing/2014/main" xmlns="" id="{BB10F467-8DCA-46C1-9D5F-D3E8841EEA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23495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3835400</xdr:colOff>
      <xdr:row>0</xdr:row>
      <xdr:rowOff>0</xdr:rowOff>
    </xdr:to>
    <xdr:pic macro="[1]!DesignIconClicked">
      <xdr:nvPicPr>
        <xdr:cNvPr id="13" name="BExMGFCTXFTSK322JFOYO8VZ6I70" hidden="1">
          <a:extLst>
            <a:ext uri="{FF2B5EF4-FFF2-40B4-BE49-F238E27FC236}">
              <a16:creationId xmlns:a16="http://schemas.microsoft.com/office/drawing/2014/main" xmlns="" id="{91856DEF-C4B6-4070-A9FD-6D375505B0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0"/>
          <a:ext cx="383540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pic macro="[1]!DesignIconClicked">
      <xdr:nvPicPr>
        <xdr:cNvPr id="14" name="BExOIGO2O9HUZV8IZVT2OSZZGLL9" hidden="1">
          <a:extLst>
            <a:ext uri="{FF2B5EF4-FFF2-40B4-BE49-F238E27FC236}">
              <a16:creationId xmlns:a16="http://schemas.microsoft.com/office/drawing/2014/main" xmlns="" id="{096A5029-B31A-4C2E-BA47-F8CE1CE0EF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pic macro="[1]!DesignIconClicked">
      <xdr:nvPicPr>
        <xdr:cNvPr id="15" name="BExS50FBQ2591R3KFHM5SREHYMNJ" hidden="1">
          <a:extLst>
            <a:ext uri="{FF2B5EF4-FFF2-40B4-BE49-F238E27FC236}">
              <a16:creationId xmlns:a16="http://schemas.microsoft.com/office/drawing/2014/main" xmlns="" id="{DB44B2C4-92D8-4AF1-BB5B-E82922ADCC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25825" y="0"/>
          <a:ext cx="59690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pic macro="[1]!DesignIconClicked">
      <xdr:nvPicPr>
        <xdr:cNvPr id="16" name="BExUC73RIFQLJQ8G52NTQ3QJATRS" hidden="1">
          <a:extLst>
            <a:ext uri="{FF2B5EF4-FFF2-40B4-BE49-F238E27FC236}">
              <a16:creationId xmlns:a16="http://schemas.microsoft.com/office/drawing/2014/main" xmlns="" id="{C7FA28FB-EF80-40F6-BFC8-49813AEB1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5425" y="0"/>
          <a:ext cx="59690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234950</xdr:colOff>
      <xdr:row>0</xdr:row>
      <xdr:rowOff>149225</xdr:rowOff>
    </xdr:to>
    <xdr:pic macro="[1]!DesignIconClicked">
      <xdr:nvPicPr>
        <xdr:cNvPr id="18" name="BExMNKHUEMSV6JAEFXXWTKLUTR5E" hidden="1">
          <a:extLst>
            <a:ext uri="{FF2B5EF4-FFF2-40B4-BE49-F238E27FC236}">
              <a16:creationId xmlns:a16="http://schemas.microsoft.com/office/drawing/2014/main" xmlns="" id="{3F45D195-D0C1-4126-8D5B-7267368D3D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234950" cy="1492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2206625</xdr:colOff>
      <xdr:row>0</xdr:row>
      <xdr:rowOff>149225</xdr:rowOff>
    </xdr:to>
    <xdr:pic macro="[1]!DesignIconClicked">
      <xdr:nvPicPr>
        <xdr:cNvPr id="20" name="BExIN5VX24DTS5MTORSADLE4B6BJ" hidden="1">
          <a:extLst>
            <a:ext uri="{FF2B5EF4-FFF2-40B4-BE49-F238E27FC236}">
              <a16:creationId xmlns:a16="http://schemas.microsoft.com/office/drawing/2014/main" xmlns="" id="{5FADD7DC-9744-42E5-896A-2E6E9B0402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0"/>
          <a:ext cx="2206625" cy="14922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996950</xdr:colOff>
      <xdr:row>0</xdr:row>
      <xdr:rowOff>149225</xdr:rowOff>
    </xdr:to>
    <xdr:pic macro="[1]!DesignIconClicked">
      <xdr:nvPicPr>
        <xdr:cNvPr id="22" name="BExIQLIF1ESZ453BKSJ7Q7TXOWRR" hidden="1">
          <a:extLst>
            <a:ext uri="{FF2B5EF4-FFF2-40B4-BE49-F238E27FC236}">
              <a16:creationId xmlns:a16="http://schemas.microsoft.com/office/drawing/2014/main" xmlns="" id="{87447CB8-F3FD-4E36-9A9D-C5FCEBD781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0"/>
          <a:ext cx="996950" cy="14922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196850</xdr:colOff>
      <xdr:row>0</xdr:row>
      <xdr:rowOff>149225</xdr:rowOff>
    </xdr:to>
    <xdr:pic macro="[1]!DesignIconClicked">
      <xdr:nvPicPr>
        <xdr:cNvPr id="24" name="BEx98KDMCTMUIL9BZZ0DY6K25P1W" hidden="1">
          <a:extLst>
            <a:ext uri="{FF2B5EF4-FFF2-40B4-BE49-F238E27FC236}">
              <a16:creationId xmlns:a16="http://schemas.microsoft.com/office/drawing/2014/main" xmlns="" id="{54A7BC9C-DE8A-4D89-A706-F844132056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0"/>
          <a:ext cx="196850" cy="149225"/>
        </a:xfrm>
        <a:prstGeom prst="rect">
          <a:avLst/>
        </a:prstGeom>
      </xdr:spPr>
    </xdr:pic>
    <xdr:clientData/>
  </xdr:twoCellAnchor>
  <xdr:twoCellAnchor editAs="oneCell">
    <xdr:from>
      <xdr:col>2</xdr:col>
      <xdr:colOff>273844</xdr:colOff>
      <xdr:row>2</xdr:row>
      <xdr:rowOff>59531</xdr:rowOff>
    </xdr:from>
    <xdr:to>
      <xdr:col>2</xdr:col>
      <xdr:colOff>778669</xdr:colOff>
      <xdr:row>6</xdr:row>
      <xdr:rowOff>68716</xdr:rowOff>
    </xdr:to>
    <xdr:pic>
      <xdr:nvPicPr>
        <xdr:cNvPr id="23" name="2 Imagen">
          <a:extLst>
            <a:ext uri="{FF2B5EF4-FFF2-40B4-BE49-F238E27FC236}">
              <a16:creationId xmlns:a16="http://schemas.microsoft.com/office/drawing/2014/main" xmlns="" id="{BA0588CB-C6C3-4444-BBB8-37A21FDDF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319" y="383381"/>
          <a:ext cx="504825" cy="637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1366044</xdr:colOff>
      <xdr:row>22</xdr:row>
      <xdr:rowOff>44450</xdr:rowOff>
    </xdr:to>
    <xdr:pic macro="[1]!DesignIconClicked">
      <xdr:nvPicPr>
        <xdr:cNvPr id="3" name="BExY5D4GBM2HQQXYZRYURCPROL94" hidden="1">
          <a:extLst>
            <a:ext uri="{FF2B5EF4-FFF2-40B4-BE49-F238E27FC236}">
              <a16:creationId xmlns:a16="http://schemas.microsoft.com/office/drawing/2014/main" xmlns="" id="{550CED07-5413-4F54-8FBD-BF296D5C90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3325" cy="371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1420812</xdr:colOff>
      <xdr:row>35</xdr:row>
      <xdr:rowOff>144462</xdr:rowOff>
    </xdr:to>
    <xdr:pic macro="[1]!DesignIconClicked">
      <xdr:nvPicPr>
        <xdr:cNvPr id="3" name="BExQ8OENSVHS120O1IJQQHZY3P7C" hidden="1">
          <a:extLst>
            <a:ext uri="{FF2B5EF4-FFF2-40B4-BE49-F238E27FC236}">
              <a16:creationId xmlns:a16="http://schemas.microsoft.com/office/drawing/2014/main" xmlns="" id="{22774382-FDE4-49D7-B723-BB19ECC1C5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45250" cy="5978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BexGetCellData"/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6"/>
  <sheetViews>
    <sheetView showGridLines="0" tabSelected="1" zoomScaleNormal="100" workbookViewId="0">
      <selection activeCell="F5" sqref="F5"/>
    </sheetView>
  </sheetViews>
  <sheetFormatPr baseColWidth="10" defaultColWidth="9.140625" defaultRowHeight="12.75" x14ac:dyDescent="0.2"/>
  <cols>
    <col min="1" max="1" width="1.85546875" customWidth="1"/>
    <col min="2" max="2" width="3.7109375" customWidth="1"/>
    <col min="3" max="3" width="33.28515625" style="24" customWidth="1"/>
    <col min="4" max="4" width="15.5703125" style="24" bestFit="1" customWidth="1"/>
    <col min="5" max="5" width="14.7109375" style="25" bestFit="1" customWidth="1"/>
    <col min="6" max="6" width="3.140625" style="25" customWidth="1"/>
    <col min="7" max="7" width="32.42578125" style="24" customWidth="1"/>
    <col min="8" max="8" width="15.5703125" bestFit="1" customWidth="1"/>
    <col min="9" max="9" width="15.42578125" bestFit="1" customWidth="1"/>
    <col min="10" max="10" width="17.42578125" hidden="1" customWidth="1"/>
    <col min="11" max="11" width="0" hidden="1" customWidth="1"/>
    <col min="12" max="12" width="15.28515625" bestFit="1" customWidth="1"/>
  </cols>
  <sheetData>
    <row r="1" spans="2:12" s="2" customFormat="1" x14ac:dyDescent="0.2">
      <c r="B1" s="1"/>
      <c r="C1" s="17"/>
      <c r="D1" s="17"/>
      <c r="E1" s="18"/>
      <c r="F1" s="18"/>
      <c r="G1" s="19"/>
      <c r="H1" s="3"/>
    </row>
    <row r="2" spans="2:12" s="2" customFormat="1" x14ac:dyDescent="0.2">
      <c r="B2" s="1"/>
      <c r="C2" s="17"/>
      <c r="D2" s="17"/>
      <c r="E2" s="20"/>
      <c r="F2" s="20"/>
      <c r="G2" s="19"/>
      <c r="H2" s="3"/>
    </row>
    <row r="3" spans="2:12" ht="15.75" x14ac:dyDescent="0.25">
      <c r="B3" s="12" t="s">
        <v>1</v>
      </c>
      <c r="C3" s="21"/>
      <c r="D3" s="21"/>
      <c r="E3" s="21"/>
      <c r="F3" s="21"/>
      <c r="G3" s="21"/>
      <c r="H3" s="12"/>
      <c r="I3" s="12"/>
    </row>
    <row r="4" spans="2:12" x14ac:dyDescent="0.2">
      <c r="B4" s="13" t="s">
        <v>62</v>
      </c>
      <c r="C4" s="22"/>
      <c r="D4" s="22"/>
      <c r="E4" s="22"/>
      <c r="F4" s="22"/>
      <c r="G4" s="22"/>
      <c r="H4" s="14"/>
      <c r="I4" s="14"/>
    </row>
    <row r="5" spans="2:12" x14ac:dyDescent="0.2">
      <c r="B5" s="13" t="s">
        <v>68</v>
      </c>
      <c r="C5" s="22"/>
      <c r="D5" s="22"/>
      <c r="E5" s="22"/>
      <c r="F5" s="22"/>
      <c r="G5" s="22"/>
      <c r="H5" s="14"/>
      <c r="I5" s="14"/>
    </row>
    <row r="6" spans="2:12" ht="8.25" customHeight="1" x14ac:dyDescent="0.2">
      <c r="B6" s="15"/>
      <c r="C6" s="23"/>
      <c r="D6" s="23"/>
      <c r="E6" s="23"/>
      <c r="F6" s="23"/>
      <c r="G6" s="23"/>
      <c r="H6" s="16"/>
      <c r="I6" s="16"/>
    </row>
    <row r="7" spans="2:12" ht="13.5" thickBot="1" x14ac:dyDescent="0.25">
      <c r="B7" s="132" t="s">
        <v>67</v>
      </c>
      <c r="C7" s="132"/>
      <c r="D7" s="132"/>
      <c r="E7" s="132"/>
      <c r="F7" s="132"/>
      <c r="G7" s="132"/>
      <c r="H7" s="132"/>
      <c r="I7" s="132"/>
    </row>
    <row r="8" spans="2:12" ht="13.5" thickBot="1" x14ac:dyDescent="0.25">
      <c r="B8" s="69"/>
      <c r="C8" s="70" t="s">
        <v>66</v>
      </c>
      <c r="D8" s="71">
        <v>2025</v>
      </c>
      <c r="E8" s="72">
        <v>2024</v>
      </c>
      <c r="F8" s="138" t="s">
        <v>66</v>
      </c>
      <c r="G8" s="139"/>
      <c r="H8" s="73">
        <v>2025</v>
      </c>
      <c r="I8" s="74">
        <v>2024</v>
      </c>
    </row>
    <row r="9" spans="2:12" ht="15" x14ac:dyDescent="0.25">
      <c r="B9" s="126"/>
      <c r="C9" s="85"/>
      <c r="D9" s="100"/>
      <c r="E9" s="101"/>
      <c r="F9" s="127"/>
      <c r="G9" s="85"/>
      <c r="H9" s="86"/>
      <c r="I9" s="87"/>
    </row>
    <row r="10" spans="2:12" x14ac:dyDescent="0.2">
      <c r="B10" s="129" t="s">
        <v>63</v>
      </c>
      <c r="C10" s="103"/>
      <c r="D10" s="28"/>
      <c r="E10" s="29"/>
      <c r="F10" s="128" t="s">
        <v>64</v>
      </c>
      <c r="G10" s="103"/>
      <c r="H10" s="30"/>
      <c r="I10" s="31"/>
    </row>
    <row r="11" spans="2:12" x14ac:dyDescent="0.2">
      <c r="B11" s="32"/>
      <c r="C11" s="78" t="s">
        <v>2</v>
      </c>
      <c r="D11" s="33"/>
      <c r="E11" s="34"/>
      <c r="F11" s="89"/>
      <c r="G11" s="78" t="s">
        <v>23</v>
      </c>
      <c r="H11" s="35"/>
      <c r="I11" s="36"/>
    </row>
    <row r="12" spans="2:12" x14ac:dyDescent="0.2">
      <c r="B12" s="32"/>
      <c r="C12" s="77" t="s">
        <v>3</v>
      </c>
      <c r="D12" s="106">
        <v>2900088368.5999999</v>
      </c>
      <c r="E12" s="107">
        <v>3586156919.5999999</v>
      </c>
      <c r="F12" s="90"/>
      <c r="G12" s="77" t="s">
        <v>24</v>
      </c>
      <c r="H12" s="116">
        <v>2471968500.5100002</v>
      </c>
      <c r="I12" s="117">
        <v>2165539577</v>
      </c>
      <c r="L12" s="130"/>
    </row>
    <row r="13" spans="2:12" ht="22.5" x14ac:dyDescent="0.2">
      <c r="B13" s="32"/>
      <c r="C13" s="77" t="s">
        <v>4</v>
      </c>
      <c r="D13" s="106">
        <v>3727189316.6300001</v>
      </c>
      <c r="E13" s="107">
        <v>3469876971.1799998</v>
      </c>
      <c r="F13" s="90"/>
      <c r="G13" s="77" t="s">
        <v>25</v>
      </c>
      <c r="H13" s="116">
        <v>1087500000.0599999</v>
      </c>
      <c r="I13" s="117">
        <v>500000000.06</v>
      </c>
    </row>
    <row r="14" spans="2:12" ht="22.5" x14ac:dyDescent="0.2">
      <c r="B14" s="32"/>
      <c r="C14" s="39" t="s">
        <v>5</v>
      </c>
      <c r="D14" s="106">
        <v>1093610590.1099999</v>
      </c>
      <c r="E14" s="107">
        <v>406973358.93000001</v>
      </c>
      <c r="F14" s="90"/>
      <c r="G14" s="77" t="s">
        <v>26</v>
      </c>
      <c r="H14" s="116">
        <v>169843891.43000001</v>
      </c>
      <c r="I14" s="117">
        <v>29957246.190000001</v>
      </c>
    </row>
    <row r="15" spans="2:12" x14ac:dyDescent="0.2">
      <c r="B15" s="32"/>
      <c r="C15" s="39" t="s">
        <v>6</v>
      </c>
      <c r="D15" s="124">
        <v>0</v>
      </c>
      <c r="E15" s="124">
        <v>0</v>
      </c>
      <c r="F15" s="90"/>
      <c r="G15" s="77" t="s">
        <v>27</v>
      </c>
      <c r="H15" s="124">
        <v>0</v>
      </c>
      <c r="I15" s="125">
        <v>0</v>
      </c>
    </row>
    <row r="16" spans="2:12" x14ac:dyDescent="0.2">
      <c r="B16" s="40"/>
      <c r="C16" s="41" t="s">
        <v>7</v>
      </c>
      <c r="D16" s="106">
        <v>486820.21</v>
      </c>
      <c r="E16" s="107">
        <v>486820.21</v>
      </c>
      <c r="F16" s="90"/>
      <c r="G16" s="77" t="s">
        <v>28</v>
      </c>
      <c r="H16" s="124">
        <v>0</v>
      </c>
      <c r="I16" s="125">
        <v>0</v>
      </c>
    </row>
    <row r="17" spans="2:9" ht="33.75" x14ac:dyDescent="0.2">
      <c r="B17" s="42"/>
      <c r="C17" s="41" t="s">
        <v>8</v>
      </c>
      <c r="D17" s="124">
        <v>0</v>
      </c>
      <c r="E17" s="124">
        <v>0</v>
      </c>
      <c r="F17" s="90"/>
      <c r="G17" s="77" t="s">
        <v>29</v>
      </c>
      <c r="H17" s="116">
        <v>248868621.18000001</v>
      </c>
      <c r="I17" s="117">
        <v>224474758.44</v>
      </c>
    </row>
    <row r="18" spans="2:9" x14ac:dyDescent="0.2">
      <c r="B18" s="27"/>
      <c r="C18" s="39" t="s">
        <v>9</v>
      </c>
      <c r="D18" s="124">
        <v>0</v>
      </c>
      <c r="E18" s="124">
        <v>0</v>
      </c>
      <c r="F18" s="91"/>
      <c r="G18" s="77" t="s">
        <v>30</v>
      </c>
      <c r="H18" s="35">
        <v>0</v>
      </c>
      <c r="I18" s="36">
        <v>0</v>
      </c>
    </row>
    <row r="19" spans="2:9" x14ac:dyDescent="0.2">
      <c r="B19" s="27"/>
      <c r="C19" s="39" t="s">
        <v>10</v>
      </c>
      <c r="D19" s="43"/>
      <c r="E19" s="44"/>
      <c r="F19" s="92"/>
      <c r="G19" s="77" t="s">
        <v>31</v>
      </c>
      <c r="H19" s="116">
        <v>1441914411.1300001</v>
      </c>
      <c r="I19" s="117">
        <v>2152713564.5100002</v>
      </c>
    </row>
    <row r="20" spans="2:9" x14ac:dyDescent="0.2">
      <c r="B20" s="32"/>
      <c r="C20" s="45" t="s">
        <v>11</v>
      </c>
      <c r="D20" s="108">
        <v>7721375095.5500002</v>
      </c>
      <c r="E20" s="109">
        <v>7463494069.9200001</v>
      </c>
      <c r="F20" s="93"/>
      <c r="G20" s="79" t="s">
        <v>10</v>
      </c>
      <c r="H20" s="105"/>
      <c r="I20" s="118"/>
    </row>
    <row r="21" spans="2:9" x14ac:dyDescent="0.2">
      <c r="B21" s="32"/>
      <c r="C21" s="78" t="s">
        <v>10</v>
      </c>
      <c r="D21" s="43"/>
      <c r="E21" s="44"/>
      <c r="F21" s="92"/>
      <c r="G21" s="80" t="s">
        <v>32</v>
      </c>
      <c r="H21" s="105">
        <f>SUM(H12:H20)</f>
        <v>5420095424.3099995</v>
      </c>
      <c r="I21" s="118">
        <f>SUM(I12:I20)</f>
        <v>5072685146.2000008</v>
      </c>
    </row>
    <row r="22" spans="2:9" x14ac:dyDescent="0.2">
      <c r="B22" s="27"/>
      <c r="C22" s="78" t="s">
        <v>12</v>
      </c>
      <c r="D22" s="43"/>
      <c r="E22" s="49"/>
      <c r="F22" s="94"/>
      <c r="G22" s="78" t="s">
        <v>10</v>
      </c>
      <c r="H22" s="104"/>
      <c r="I22" s="51"/>
    </row>
    <row r="23" spans="2:9" ht="22.5" x14ac:dyDescent="0.2">
      <c r="B23" s="52"/>
      <c r="C23" s="77" t="s">
        <v>13</v>
      </c>
      <c r="D23" s="110">
        <v>33873331686.630001</v>
      </c>
      <c r="E23" s="111">
        <v>28487285768.540001</v>
      </c>
      <c r="F23" s="90"/>
      <c r="G23" s="78" t="s">
        <v>33</v>
      </c>
      <c r="H23" s="35"/>
      <c r="I23" s="36"/>
    </row>
    <row r="24" spans="2:9" ht="22.5" x14ac:dyDescent="0.2">
      <c r="B24" s="52"/>
      <c r="C24" s="77" t="s">
        <v>14</v>
      </c>
      <c r="D24" s="110">
        <v>180010314.5</v>
      </c>
      <c r="E24" s="111">
        <v>180010314.5</v>
      </c>
      <c r="F24" s="90"/>
      <c r="G24" s="77" t="s">
        <v>34</v>
      </c>
      <c r="H24" s="124">
        <v>0</v>
      </c>
      <c r="I24" s="125">
        <v>0</v>
      </c>
    </row>
    <row r="25" spans="2:9" ht="22.5" x14ac:dyDescent="0.2">
      <c r="B25" s="52"/>
      <c r="C25" s="77" t="s">
        <v>15</v>
      </c>
      <c r="D25" s="110">
        <v>60160136313.809998</v>
      </c>
      <c r="E25" s="111">
        <v>41125233107.849998</v>
      </c>
      <c r="F25" s="90"/>
      <c r="G25" s="79" t="s">
        <v>35</v>
      </c>
      <c r="H25" s="124">
        <v>0</v>
      </c>
      <c r="I25" s="125">
        <v>0</v>
      </c>
    </row>
    <row r="26" spans="2:9" x14ac:dyDescent="0.2">
      <c r="B26" s="32"/>
      <c r="C26" s="77" t="s">
        <v>16</v>
      </c>
      <c r="D26" s="110">
        <v>4891159818.3299999</v>
      </c>
      <c r="E26" s="111">
        <v>4520803424.3599997</v>
      </c>
      <c r="F26" s="90"/>
      <c r="G26" s="79" t="s">
        <v>36</v>
      </c>
      <c r="H26" s="116">
        <v>20166579749.68</v>
      </c>
      <c r="I26" s="117">
        <v>19309607099</v>
      </c>
    </row>
    <row r="27" spans="2:9" x14ac:dyDescent="0.2">
      <c r="B27" s="42"/>
      <c r="C27" s="77" t="s">
        <v>17</v>
      </c>
      <c r="D27" s="110">
        <v>194441425.12</v>
      </c>
      <c r="E27" s="111">
        <v>181642757.58000001</v>
      </c>
      <c r="F27" s="90"/>
      <c r="G27" s="79" t="s">
        <v>37</v>
      </c>
      <c r="H27" s="124">
        <v>0</v>
      </c>
      <c r="I27" s="125">
        <v>0</v>
      </c>
    </row>
    <row r="28" spans="2:9" ht="33.75" x14ac:dyDescent="0.2">
      <c r="B28" s="52"/>
      <c r="C28" s="77" t="s">
        <v>18</v>
      </c>
      <c r="D28" s="110">
        <v>-2170011322.9699998</v>
      </c>
      <c r="E28" s="111">
        <v>-1667753440.8699999</v>
      </c>
      <c r="F28" s="95"/>
      <c r="G28" s="79" t="s">
        <v>38</v>
      </c>
      <c r="H28" s="124">
        <v>0</v>
      </c>
      <c r="I28" s="125">
        <v>0</v>
      </c>
    </row>
    <row r="29" spans="2:9" x14ac:dyDescent="0.2">
      <c r="B29" s="32"/>
      <c r="C29" s="77" t="s">
        <v>19</v>
      </c>
      <c r="D29" s="110">
        <v>32457644.670000002</v>
      </c>
      <c r="E29" s="111">
        <v>32457644.670000002</v>
      </c>
      <c r="F29" s="90"/>
      <c r="G29" s="79" t="s">
        <v>39</v>
      </c>
      <c r="H29" s="124">
        <v>0</v>
      </c>
      <c r="I29" s="125">
        <v>0</v>
      </c>
    </row>
    <row r="30" spans="2:9" ht="22.5" x14ac:dyDescent="0.2">
      <c r="B30" s="52"/>
      <c r="C30" s="77" t="s">
        <v>20</v>
      </c>
      <c r="D30" s="124">
        <v>0</v>
      </c>
      <c r="E30" s="124">
        <v>0</v>
      </c>
      <c r="F30" s="90"/>
      <c r="G30" s="79" t="s">
        <v>10</v>
      </c>
      <c r="H30" s="35"/>
      <c r="I30" s="36"/>
    </row>
    <row r="31" spans="2:9" x14ac:dyDescent="0.2">
      <c r="B31" s="52"/>
      <c r="C31" s="77" t="s">
        <v>21</v>
      </c>
      <c r="D31" s="124">
        <v>0</v>
      </c>
      <c r="E31" s="124">
        <v>0</v>
      </c>
      <c r="F31" s="90"/>
      <c r="G31" s="79" t="s">
        <v>10</v>
      </c>
      <c r="H31" s="47"/>
      <c r="I31" s="48"/>
    </row>
    <row r="32" spans="2:9" ht="12.75" customHeight="1" x14ac:dyDescent="0.2">
      <c r="B32" s="27"/>
      <c r="C32" s="77" t="s">
        <v>10</v>
      </c>
      <c r="D32" s="43"/>
      <c r="E32" s="44"/>
      <c r="F32" s="92"/>
      <c r="G32" s="53" t="s">
        <v>40</v>
      </c>
      <c r="H32" s="105">
        <f>SUM(H24:H31)</f>
        <v>20166579749.68</v>
      </c>
      <c r="I32" s="48">
        <f>SUM(I24:I31)</f>
        <v>19309607099</v>
      </c>
    </row>
    <row r="33" spans="2:9" x14ac:dyDescent="0.2">
      <c r="B33" s="27"/>
      <c r="C33" s="80" t="s">
        <v>22</v>
      </c>
      <c r="D33" s="112">
        <v>97161525880.089996</v>
      </c>
      <c r="E33" s="113">
        <v>72859679576.630005</v>
      </c>
      <c r="F33" s="93"/>
      <c r="G33" s="53" t="s">
        <v>10</v>
      </c>
      <c r="H33" s="55"/>
      <c r="I33" s="56"/>
    </row>
    <row r="34" spans="2:9" ht="24" customHeight="1" thickBot="1" x14ac:dyDescent="0.25">
      <c r="B34" s="27"/>
      <c r="C34" s="80" t="s">
        <v>58</v>
      </c>
      <c r="D34" s="114">
        <v>104882900975.64</v>
      </c>
      <c r="E34" s="115">
        <v>80323173646.550003</v>
      </c>
      <c r="F34" s="96"/>
      <c r="G34" s="81" t="s">
        <v>41</v>
      </c>
      <c r="H34" s="105">
        <f>+H32+H21</f>
        <v>25586675173.989998</v>
      </c>
      <c r="I34" s="48">
        <f>+I32+I21</f>
        <v>24382292245.200001</v>
      </c>
    </row>
    <row r="35" spans="2:9" ht="13.5" thickTop="1" x14ac:dyDescent="0.2">
      <c r="B35" s="27"/>
      <c r="C35" s="80"/>
      <c r="D35" s="54"/>
      <c r="E35" s="46"/>
      <c r="F35" s="93"/>
      <c r="G35" s="77" t="s">
        <v>10</v>
      </c>
      <c r="H35" s="35"/>
      <c r="I35" s="36"/>
    </row>
    <row r="36" spans="2:9" x14ac:dyDescent="0.2">
      <c r="B36" s="27"/>
      <c r="C36" s="82" t="s">
        <v>10</v>
      </c>
      <c r="D36" s="57"/>
      <c r="E36" s="58"/>
      <c r="F36" s="97"/>
      <c r="G36" s="81" t="s">
        <v>42</v>
      </c>
      <c r="H36" s="35"/>
      <c r="I36" s="36"/>
    </row>
    <row r="37" spans="2:9" ht="22.5" x14ac:dyDescent="0.2">
      <c r="B37" s="27"/>
      <c r="C37" s="82" t="s">
        <v>10</v>
      </c>
      <c r="D37" s="57"/>
      <c r="E37" s="58"/>
      <c r="F37" s="97"/>
      <c r="G37" s="81" t="s">
        <v>43</v>
      </c>
      <c r="H37" s="119">
        <v>43260526039.93</v>
      </c>
      <c r="I37" s="120">
        <v>37795729946.660004</v>
      </c>
    </row>
    <row r="38" spans="2:9" x14ac:dyDescent="0.2">
      <c r="B38" s="27"/>
      <c r="C38" s="82" t="s">
        <v>10</v>
      </c>
      <c r="D38" s="57"/>
      <c r="E38" s="58"/>
      <c r="F38" s="97"/>
      <c r="G38" s="77" t="s">
        <v>44</v>
      </c>
      <c r="H38" s="121">
        <v>43209274969.949997</v>
      </c>
      <c r="I38" s="122">
        <v>37751545886.699997</v>
      </c>
    </row>
    <row r="39" spans="2:9" x14ac:dyDescent="0.2">
      <c r="B39" s="27"/>
      <c r="C39" s="82" t="s">
        <v>10</v>
      </c>
      <c r="D39" s="57"/>
      <c r="E39" s="58"/>
      <c r="F39" s="97"/>
      <c r="G39" s="77" t="s">
        <v>45</v>
      </c>
      <c r="H39" s="121">
        <v>42079552.020000003</v>
      </c>
      <c r="I39" s="122">
        <v>35012542</v>
      </c>
    </row>
    <row r="40" spans="2:9" ht="22.5" x14ac:dyDescent="0.2">
      <c r="B40" s="27"/>
      <c r="C40" s="82" t="s">
        <v>10</v>
      </c>
      <c r="D40" s="57"/>
      <c r="E40" s="58"/>
      <c r="F40" s="97"/>
      <c r="G40" s="77" t="s">
        <v>46</v>
      </c>
      <c r="H40" s="121">
        <v>9171517.9600000009</v>
      </c>
      <c r="I40" s="122">
        <v>9171517.9600000009</v>
      </c>
    </row>
    <row r="41" spans="2:9" x14ac:dyDescent="0.2">
      <c r="B41" s="27"/>
      <c r="C41" s="82" t="s">
        <v>10</v>
      </c>
      <c r="D41" s="57"/>
      <c r="E41" s="58"/>
      <c r="F41" s="97"/>
      <c r="G41" s="81" t="s">
        <v>10</v>
      </c>
      <c r="H41" s="35"/>
      <c r="I41" s="36"/>
    </row>
    <row r="42" spans="2:9" ht="22.5" x14ac:dyDescent="0.2">
      <c r="B42" s="27"/>
      <c r="C42" s="82" t="s">
        <v>10</v>
      </c>
      <c r="D42" s="57"/>
      <c r="E42" s="58"/>
      <c r="F42" s="97"/>
      <c r="G42" s="81" t="s">
        <v>47</v>
      </c>
      <c r="H42" s="119">
        <v>36035699761.720001</v>
      </c>
      <c r="I42" s="120">
        <v>18145151454.689999</v>
      </c>
    </row>
    <row r="43" spans="2:9" ht="22.5" x14ac:dyDescent="0.2">
      <c r="B43" s="27"/>
      <c r="C43" s="82" t="s">
        <v>10</v>
      </c>
      <c r="D43" s="57"/>
      <c r="E43" s="58"/>
      <c r="F43" s="97"/>
      <c r="G43" s="83" t="s">
        <v>48</v>
      </c>
      <c r="H43" s="121">
        <v>5844971084.4399996</v>
      </c>
      <c r="I43" s="122">
        <v>6032556424.2299995</v>
      </c>
    </row>
    <row r="44" spans="2:9" x14ac:dyDescent="0.2">
      <c r="B44" s="27"/>
      <c r="C44" s="82" t="s">
        <v>10</v>
      </c>
      <c r="D44" s="57"/>
      <c r="E44" s="58"/>
      <c r="F44" s="97"/>
      <c r="G44" s="83" t="s">
        <v>49</v>
      </c>
      <c r="H44" s="121">
        <v>18927630377.639999</v>
      </c>
      <c r="I44" s="122">
        <v>15765567599.719999</v>
      </c>
    </row>
    <row r="45" spans="2:9" x14ac:dyDescent="0.2">
      <c r="B45" s="27"/>
      <c r="C45" s="82" t="s">
        <v>10</v>
      </c>
      <c r="D45" s="57"/>
      <c r="E45" s="58"/>
      <c r="F45" s="97"/>
      <c r="G45" s="77" t="s">
        <v>50</v>
      </c>
      <c r="H45" s="121">
        <v>32195265408.619999</v>
      </c>
      <c r="I45" s="122">
        <v>17399374894.450001</v>
      </c>
    </row>
    <row r="46" spans="2:9" x14ac:dyDescent="0.2">
      <c r="B46" s="27"/>
      <c r="C46" s="82" t="s">
        <v>10</v>
      </c>
      <c r="D46" s="57"/>
      <c r="E46" s="58"/>
      <c r="F46" s="97"/>
      <c r="G46" s="77" t="s">
        <v>51</v>
      </c>
      <c r="H46" s="124">
        <v>0</v>
      </c>
      <c r="I46" s="125">
        <v>0</v>
      </c>
    </row>
    <row r="47" spans="2:9" ht="22.5" x14ac:dyDescent="0.2">
      <c r="B47" s="27"/>
      <c r="C47" s="82" t="s">
        <v>10</v>
      </c>
      <c r="D47" s="57"/>
      <c r="E47" s="58"/>
      <c r="F47" s="97"/>
      <c r="G47" s="77" t="s">
        <v>52</v>
      </c>
      <c r="H47" s="121">
        <v>-20932167108.98</v>
      </c>
      <c r="I47" s="122">
        <v>-21052347463.709999</v>
      </c>
    </row>
    <row r="48" spans="2:9" x14ac:dyDescent="0.2">
      <c r="B48" s="27"/>
      <c r="C48" s="82" t="s">
        <v>10</v>
      </c>
      <c r="D48" s="57"/>
      <c r="E48" s="59"/>
      <c r="F48" s="97"/>
      <c r="G48" s="75" t="s">
        <v>10</v>
      </c>
      <c r="H48" s="47"/>
      <c r="I48" s="48"/>
    </row>
    <row r="49" spans="2:9" ht="33.75" x14ac:dyDescent="0.2">
      <c r="B49" s="27"/>
      <c r="C49" s="82" t="s">
        <v>10</v>
      </c>
      <c r="D49" s="57"/>
      <c r="E49" s="59"/>
      <c r="F49" s="97"/>
      <c r="G49" s="75" t="s">
        <v>53</v>
      </c>
      <c r="H49" s="124">
        <v>0</v>
      </c>
      <c r="I49" s="125">
        <v>0</v>
      </c>
    </row>
    <row r="50" spans="2:9" x14ac:dyDescent="0.2">
      <c r="B50" s="27"/>
      <c r="C50" s="84" t="s">
        <v>10</v>
      </c>
      <c r="D50" s="60"/>
      <c r="E50" s="29"/>
      <c r="F50" s="88"/>
      <c r="G50" s="61" t="s">
        <v>54</v>
      </c>
      <c r="H50" s="124">
        <v>0</v>
      </c>
      <c r="I50" s="125">
        <v>0</v>
      </c>
    </row>
    <row r="51" spans="2:9" ht="22.5" x14ac:dyDescent="0.2">
      <c r="B51" s="32"/>
      <c r="C51" s="76" t="s">
        <v>10</v>
      </c>
      <c r="D51" s="62"/>
      <c r="E51" s="29"/>
      <c r="F51" s="88"/>
      <c r="G51" s="77" t="s">
        <v>55</v>
      </c>
      <c r="H51" s="124">
        <v>0</v>
      </c>
      <c r="I51" s="125">
        <v>0</v>
      </c>
    </row>
    <row r="52" spans="2:9" x14ac:dyDescent="0.2">
      <c r="B52" s="27"/>
      <c r="C52" s="76" t="s">
        <v>10</v>
      </c>
      <c r="D52" s="62"/>
      <c r="E52" s="29"/>
      <c r="F52" s="88"/>
      <c r="G52" s="81" t="s">
        <v>10</v>
      </c>
      <c r="H52" s="50"/>
      <c r="I52" s="31"/>
    </row>
    <row r="53" spans="2:9" ht="22.5" x14ac:dyDescent="0.2">
      <c r="B53" s="32"/>
      <c r="C53" s="76" t="s">
        <v>10</v>
      </c>
      <c r="D53" s="37"/>
      <c r="E53" s="38"/>
      <c r="F53" s="90"/>
      <c r="G53" s="81" t="s">
        <v>56</v>
      </c>
      <c r="H53" s="105">
        <v>79296225801.649994</v>
      </c>
      <c r="I53" s="118">
        <v>55940881401.349998</v>
      </c>
    </row>
    <row r="54" spans="2:9" x14ac:dyDescent="0.2">
      <c r="B54" s="32"/>
      <c r="C54" s="76" t="s">
        <v>10</v>
      </c>
      <c r="D54" s="37"/>
      <c r="E54" s="38"/>
      <c r="F54" s="90"/>
      <c r="G54" s="81" t="s">
        <v>10</v>
      </c>
      <c r="H54" s="116"/>
      <c r="I54" s="117"/>
    </row>
    <row r="55" spans="2:9" ht="23.25" thickBot="1" x14ac:dyDescent="0.25">
      <c r="B55" s="32"/>
      <c r="C55" s="76" t="s">
        <v>10</v>
      </c>
      <c r="D55" s="37"/>
      <c r="E55" s="38"/>
      <c r="F55" s="90"/>
      <c r="G55" s="81" t="s">
        <v>57</v>
      </c>
      <c r="H55" s="123">
        <v>104882900975.64</v>
      </c>
      <c r="I55" s="123">
        <v>80323173646.550003</v>
      </c>
    </row>
    <row r="56" spans="2:9" ht="13.5" thickTop="1" x14ac:dyDescent="0.2">
      <c r="B56" s="32"/>
      <c r="C56" s="63"/>
      <c r="D56" s="37"/>
      <c r="E56" s="38"/>
      <c r="F56" s="90"/>
      <c r="G56" s="81"/>
      <c r="H56" s="35"/>
      <c r="I56" s="36"/>
    </row>
    <row r="57" spans="2:9" ht="13.5" thickBot="1" x14ac:dyDescent="0.25">
      <c r="B57" s="64"/>
      <c r="C57" s="102"/>
      <c r="D57" s="65"/>
      <c r="E57" s="66"/>
      <c r="F57" s="98"/>
      <c r="G57" s="99"/>
      <c r="H57" s="67"/>
      <c r="I57" s="68"/>
    </row>
    <row r="58" spans="2:9" ht="25.5" customHeight="1" x14ac:dyDescent="0.2">
      <c r="B58" t="s">
        <v>0</v>
      </c>
      <c r="G58" s="136" t="s">
        <v>65</v>
      </c>
      <c r="H58" s="137"/>
      <c r="I58" s="137"/>
    </row>
    <row r="59" spans="2:9" x14ac:dyDescent="0.2">
      <c r="H59" s="9"/>
    </row>
    <row r="61" spans="2:9" ht="13.5" thickBot="1" x14ac:dyDescent="0.25">
      <c r="C61" s="26"/>
      <c r="D61" s="26"/>
      <c r="G61" s="103"/>
      <c r="H61" s="103"/>
    </row>
    <row r="62" spans="2:9" ht="14.25" customHeight="1" x14ac:dyDescent="0.2">
      <c r="C62" s="133" t="s">
        <v>59</v>
      </c>
      <c r="D62" s="133"/>
      <c r="G62" s="134"/>
      <c r="H62" s="134"/>
    </row>
    <row r="63" spans="2:9" x14ac:dyDescent="0.2">
      <c r="C63" s="133" t="s">
        <v>60</v>
      </c>
      <c r="D63" s="133"/>
      <c r="G63" s="135"/>
      <c r="H63" s="135"/>
    </row>
    <row r="65" spans="2:9" ht="15" x14ac:dyDescent="0.25">
      <c r="B65" s="131" t="s">
        <v>61</v>
      </c>
      <c r="C65" s="131"/>
      <c r="D65" s="131"/>
      <c r="E65" s="131"/>
      <c r="F65" s="131"/>
      <c r="G65" s="131"/>
      <c r="H65" s="131"/>
      <c r="I65" s="131"/>
    </row>
    <row r="66" spans="2:9" ht="35.25" customHeight="1" x14ac:dyDescent="0.2"/>
  </sheetData>
  <mergeCells count="8">
    <mergeCell ref="B65:I65"/>
    <mergeCell ref="B7:I7"/>
    <mergeCell ref="C62:D62"/>
    <mergeCell ref="C63:D63"/>
    <mergeCell ref="G62:H62"/>
    <mergeCell ref="G63:H63"/>
    <mergeCell ref="G58:I58"/>
    <mergeCell ref="F8:G8"/>
  </mergeCells>
  <printOptions horizontalCentered="1"/>
  <pageMargins left="0.25" right="0.25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zoomScale="80" zoomScaleNormal="80" workbookViewId="0">
      <selection activeCell="B29" sqref="B29"/>
    </sheetView>
  </sheetViews>
  <sheetFormatPr baseColWidth="10" defaultColWidth="11.28515625" defaultRowHeight="12.75" x14ac:dyDescent="0.2"/>
  <cols>
    <col min="1" max="1" width="57.28515625" bestFit="1" customWidth="1"/>
    <col min="2" max="2" width="16.42578125" bestFit="1" customWidth="1"/>
    <col min="3" max="3" width="20.7109375" bestFit="1" customWidth="1"/>
  </cols>
  <sheetData>
    <row r="1" spans="1:3" x14ac:dyDescent="0.2">
      <c r="A1" s="7"/>
      <c r="B1" s="8">
        <f>[1]!BexGetCellData("003N8D85VN5WHY95OZ9S05CNN","","DP_2")</f>
        <v>2021</v>
      </c>
      <c r="C1" s="8" t="str">
        <f>[1]!BexGetCellData("003N8D85VN5Y88OYUKVCK6RBE","","DP_2")</f>
        <v>'2020</v>
      </c>
    </row>
    <row r="2" spans="1:3" x14ac:dyDescent="0.2">
      <c r="A2" s="8" t="str">
        <f>[1]!BexGetCellData("","003N8D85VN5WHXYYGMBJV0SGC","DP_2")</f>
        <v>Activo</v>
      </c>
      <c r="B2" s="6" t="str">
        <f>[1]!BexGetCellData("003N8D85VN5WHY95OZ9S05CNN","003N8D85VN5WHXYYGMBJV0SGC","DP_2")</f>
        <v>#NV</v>
      </c>
      <c r="C2" s="6" t="str">
        <f>[1]!BexGetCellData("003N8D85VN5Y88OYUKVCK6RBE","003N8D85VN5WHXYYGMBJV0SGC","DP_2")</f>
        <v>#NV</v>
      </c>
    </row>
    <row r="3" spans="1:3" x14ac:dyDescent="0.2">
      <c r="A3" s="8" t="str">
        <f>[1]!BexGetCellData("","003N8D85VN5WHXYYHQTX0GZDH","DP_2")</f>
        <v xml:space="preserve">  Activo Circulante</v>
      </c>
      <c r="B3" s="6" t="str">
        <f>[1]!BexGetCellData("003N8D85VN5WHY95OZ9S05CNN","003N8D85VN5WHXYYHQTX0GZDH","DP_2")</f>
        <v>#NV</v>
      </c>
      <c r="C3" s="6" t="str">
        <f>[1]!BexGetCellData("003N8D85VN5Y88OYUKVCK6RBE","003N8D85VN5WHXYYHQTX0GZDH","DP_2")</f>
        <v>#NV</v>
      </c>
    </row>
    <row r="4" spans="1:3" x14ac:dyDescent="0.2">
      <c r="A4" s="8" t="str">
        <f>[1]!BexGetCellData("","003N8D85VN5WHXYYIHA312Z2T","DP_2")</f>
        <v xml:space="preserve">    Efectivo y Equivalentes</v>
      </c>
      <c r="B4" s="4" t="str">
        <f>[1]!BexGetCellData("003N8D85VN5WHY95OZ9S05CNN","003N8D85VN5WHXYYIHA312Z2T","DP_2")</f>
        <v>#NV</v>
      </c>
      <c r="C4" s="4" t="str">
        <f>[1]!BexGetCellData("003N8D85VN5Y88OYUKVCK6RBE","003N8D85VN5WHXYYIHA312Z2T","DP_2")</f>
        <v>#NV</v>
      </c>
    </row>
    <row r="5" spans="1:3" x14ac:dyDescent="0.2">
      <c r="A5" s="8" t="str">
        <f>[1]!BexGetCellData("","003N8D85VN5WHXYYJFH6AB0UT","DP_2")</f>
        <v xml:space="preserve">    Derechos a Recibir Efectivo o Equivalentes</v>
      </c>
      <c r="B5" s="4" t="str">
        <f>[1]!BexGetCellData("003N8D85VN5WHY95OZ9S05CNN","003N8D85VN5WHXYYJFH6AB0UT","DP_2")</f>
        <v>#NV</v>
      </c>
      <c r="C5" s="4" t="str">
        <f>[1]!BexGetCellData("003N8D85VN5Y88OYUKVCK6RBE","003N8D85VN5WHXYYJFH6AB0UT","DP_2")</f>
        <v>#NV</v>
      </c>
    </row>
    <row r="6" spans="1:3" x14ac:dyDescent="0.2">
      <c r="A6" s="8" t="str">
        <f>[1]!BexGetCellData("","003N8D85VN5WHXYYK9UP6GOPK","DP_2")</f>
        <v xml:space="preserve">    Derechos a Recibir Bienes o Servicios</v>
      </c>
      <c r="B6" s="4" t="str">
        <f>[1]!BexGetCellData("003N8D85VN5WHY95OZ9S05CNN","003N8D85VN5WHXYYK9UP6GOPK","DP_2")</f>
        <v>#NV</v>
      </c>
      <c r="C6" s="4" t="str">
        <f>[1]!BexGetCellData("003N8D85VN5Y88OYUKVCK6RBE","003N8D85VN5WHXYYK9UP6GOPK","DP_2")</f>
        <v>#NV</v>
      </c>
    </row>
    <row r="7" spans="1:3" x14ac:dyDescent="0.2">
      <c r="A7" s="8" t="str">
        <f>[1]!BexGetCellData("","003N8D85VN5WHXYYKUQD6W1SO","DP_2")</f>
        <v xml:space="preserve">    Inventarios</v>
      </c>
      <c r="B7" s="5" t="str">
        <f>[1]!BexGetCellData("003N8D85VN5WHY95OZ9S05CNN","003N8D85VN5WHXYYKUQD6W1SO","DP_2")</f>
        <v>#NV</v>
      </c>
      <c r="C7" s="6" t="str">
        <f>[1]!BexGetCellData("003N8D85VN5Y88OYUKVCK6RBE","003N8D85VN5WHXYYKUQD6W1SO","DP_2")</f>
        <v>#NV</v>
      </c>
    </row>
    <row r="8" spans="1:3" x14ac:dyDescent="0.2">
      <c r="A8" s="8" t="str">
        <f>[1]!BexGetCellData("","003N8D85VN5WHXYYLGK325FDM","DP_2")</f>
        <v xml:space="preserve">    Almacenes</v>
      </c>
      <c r="B8" s="4" t="str">
        <f>[1]!BexGetCellData("003N8D85VN5WHY95OZ9S05CNN","003N8D85VN5WHXYYLGK325FDM","DP_2")</f>
        <v>#NV</v>
      </c>
      <c r="C8" s="4" t="str">
        <f>[1]!BexGetCellData("003N8D85VN5Y88OYUKVCK6RBE","003N8D85VN5WHXYYLGK325FDM","DP_2")</f>
        <v>#NV</v>
      </c>
    </row>
    <row r="9" spans="1:3" x14ac:dyDescent="0.2">
      <c r="A9" s="8" t="str">
        <f>[1]!BexGetCellData("","003N8D85VN5WHXYYM00MY6RKQ","DP_2")</f>
        <v xml:space="preserve">    Estimación por Pérdida o Deterioro de Activos Circulante</v>
      </c>
      <c r="B9" s="5" t="str">
        <f>[1]!BexGetCellData("003N8D85VN5WHY95OZ9S05CNN","003N8D85VN5WHXYYM00MY6RKQ","DP_2")</f>
        <v>#NV</v>
      </c>
      <c r="C9" s="6" t="str">
        <f>[1]!BexGetCellData("003N8D85VN5Y88OYUKVCK6RBE","003N8D85VN5WHXYYM00MY6RKQ","DP_2")</f>
        <v>#NV</v>
      </c>
    </row>
    <row r="10" spans="1:3" x14ac:dyDescent="0.2">
      <c r="A10" s="8" t="str">
        <f>[1]!BexGetCellData("","003N8D85VN5WHXYYMNG18MZVE","DP_2")</f>
        <v xml:space="preserve">    Otros Activos Circulantes</v>
      </c>
      <c r="B10" s="5" t="str">
        <f>[1]!BexGetCellData("003N8D85VN5WHY95OZ9S05CNN","003N8D85VN5WHXYYMNG18MZVE","DP_2")</f>
        <v>#NV</v>
      </c>
      <c r="C10" s="4" t="str">
        <f>[1]!BexGetCellData("003N8D85VN5Y88OYUKVCK6RBE","003N8D85VN5WHXYYMNG18MZVE","DP_2")</f>
        <v>#NV</v>
      </c>
    </row>
    <row r="11" spans="1:3" x14ac:dyDescent="0.2">
      <c r="A11" s="8" t="str">
        <f>[1]!BexGetCellData("","003N8D85VN5WHY982ZBRCCOPL","DP_2")</f>
        <v xml:space="preserve">  Total de Activos Circulantes</v>
      </c>
      <c r="B11" s="4" t="str">
        <f>[1]!BexGetCellData("003N8D85VN5WHY95OZ9S05CNN","003N8D85VN5WHY982ZBRCCOPL","DP_2")</f>
        <v>#NV</v>
      </c>
      <c r="C11" s="4" t="str">
        <f>[1]!BexGetCellData("003N8D85VN5Y88OYUKVCK6RBE","003N8D85VN5WHY982ZBRCCOPL","DP_2")</f>
        <v>#NV</v>
      </c>
    </row>
    <row r="12" spans="1:3" x14ac:dyDescent="0.2">
      <c r="A12" s="8" t="str">
        <f>[1]!BexGetCellData("","003N8D85VN5WHY8XRC4EJO2A6","DP_2")</f>
        <v xml:space="preserve">  Activo No Circulante</v>
      </c>
      <c r="B12" s="6" t="str">
        <f>[1]!BexGetCellData("003N8D85VN5WHY95OZ9S05CNN","003N8D85VN5WHY8XRC4EJO2A6","DP_2")</f>
        <v>#NV</v>
      </c>
      <c r="C12" s="6" t="str">
        <f>[1]!BexGetCellData("003N8D85VN5Y88OYUKVCK6RBE","003N8D85VN5WHY8XRC4EJO2A6","DP_2")</f>
        <v>#NV</v>
      </c>
    </row>
    <row r="13" spans="1:3" x14ac:dyDescent="0.2">
      <c r="A13" s="8" t="str">
        <f>[1]!BexGetCellData("","003N8D85VN5WHY8XSMJG84OEO","DP_2")</f>
        <v xml:space="preserve">    Inversiones Financieras a Largo Plazo</v>
      </c>
      <c r="B13" s="4" t="str">
        <f>[1]!BexGetCellData("003N8D85VN5WHY95OZ9S05CNN","003N8D85VN5WHY8XSMJG84OEO","DP_2")</f>
        <v>#NV</v>
      </c>
      <c r="C13" s="4" t="str">
        <f>[1]!BexGetCellData("003N8D85VN5Y88OYUKVCK6RBE","003N8D85VN5WHY8XSMJG84OEO","DP_2")</f>
        <v>#NV</v>
      </c>
    </row>
    <row r="14" spans="1:3" x14ac:dyDescent="0.2">
      <c r="A14" s="8" t="str">
        <f>[1]!BexGetCellData("","003N8D85VN5WHY8XTPY9O3YC0","DP_2")</f>
        <v xml:space="preserve">    Derechos a Recibir Efectivo o Equivalentes a Largo Plazo</v>
      </c>
      <c r="B14" s="4" t="str">
        <f>[1]!BexGetCellData("003N8D85VN5WHY95OZ9S05CNN","003N8D85VN5WHY8XTPY9O3YC0","DP_2")</f>
        <v>#NV</v>
      </c>
      <c r="C14" s="4" t="str">
        <f>[1]!BexGetCellData("003N8D85VN5Y88OYUKVCK6RBE","003N8D85VN5WHY8XTPY9O3YC0","DP_2")</f>
        <v>#NV</v>
      </c>
    </row>
    <row r="15" spans="1:3" x14ac:dyDescent="0.2">
      <c r="A15" s="8" t="str">
        <f>[1]!BexGetCellData("","003N8D85VN5WHY8XUMAM086U3","DP_2")</f>
        <v xml:space="preserve">    Bienes Inmuebles, Infraestructura y Construcciones en Pr</v>
      </c>
      <c r="B15" s="4" t="str">
        <f>[1]!BexGetCellData("003N8D85VN5WHY95OZ9S05CNN","003N8D85VN5WHY8XUMAM086U3","DP_2")</f>
        <v>#NV</v>
      </c>
      <c r="C15" s="4" t="str">
        <f>[1]!BexGetCellData("003N8D85VN5Y88OYUKVCK6RBE","003N8D85VN5WHY8XUMAM086U3","DP_2")</f>
        <v>#NV</v>
      </c>
    </row>
    <row r="16" spans="1:3" x14ac:dyDescent="0.2">
      <c r="A16" s="8" t="str">
        <f>[1]!BexGetCellData("","003N8D85VN5WHY8XXSRX4Y00S","DP_2")</f>
        <v xml:space="preserve">    Bienes Muebles</v>
      </c>
      <c r="B16" s="4" t="str">
        <f>[1]!BexGetCellData("003N8D85VN5WHY95OZ9S05CNN","003N8D85VN5WHY8XXSRX4Y00S","DP_2")</f>
        <v>#NV</v>
      </c>
      <c r="C16" s="4" t="str">
        <f>[1]!BexGetCellData("003N8D85VN5Y88OYUKVCK6RBE","003N8D85VN5WHY8XXSRX4Y00S","DP_2")</f>
        <v>#NV</v>
      </c>
    </row>
    <row r="17" spans="1:3" x14ac:dyDescent="0.2">
      <c r="A17" s="8" t="str">
        <f>[1]!BexGetCellData("","003N8D85VN5WHY8XYL34N049R","DP_2")</f>
        <v xml:space="preserve">    Activos Intangibles</v>
      </c>
      <c r="B17" s="4" t="str">
        <f>[1]!BexGetCellData("003N8D85VN5WHY95OZ9S05CNN","003N8D85VN5WHY8XYL34N049R","DP_2")</f>
        <v>#NV</v>
      </c>
      <c r="C17" s="4" t="str">
        <f>[1]!BexGetCellData("003N8D85VN5Y88OYUKVCK6RBE","003N8D85VN5WHY8XYL34N049R","DP_2")</f>
        <v>#NV</v>
      </c>
    </row>
    <row r="18" spans="1:3" x14ac:dyDescent="0.2">
      <c r="A18" s="8" t="str">
        <f>[1]!BexGetCellData("","003N8D85VN5WHY8YD4DQ8QRBA","DP_2")</f>
        <v xml:space="preserve">    Depreciación, Deterioro y Amortización Acumulada de Bien</v>
      </c>
      <c r="B18" s="4" t="str">
        <f>[1]!BexGetCellData("003N8D85VN5WHY95OZ9S05CNN","003N8D85VN5WHY8YD4DQ8QRBA","DP_2")</f>
        <v>#NV</v>
      </c>
      <c r="C18" s="4" t="str">
        <f>[1]!BexGetCellData("003N8D85VN5Y88OYUKVCK6RBE","003N8D85VN5WHY8YD4DQ8QRBA","DP_2")</f>
        <v>#NV</v>
      </c>
    </row>
    <row r="19" spans="1:3" x14ac:dyDescent="0.2">
      <c r="A19" s="8" t="str">
        <f>[1]!BexGetCellData("","003N8D85VN5WHY8YD4DQ8QXMU","DP_2")</f>
        <v xml:space="preserve">    Activos Diferidos</v>
      </c>
      <c r="B19" s="4" t="str">
        <f>[1]!BexGetCellData("003N8D85VN5WHY95OZ9S05CNN","003N8D85VN5WHY8YD4DQ8QXMU","DP_2")</f>
        <v>#NV</v>
      </c>
      <c r="C19" s="4" t="str">
        <f>[1]!BexGetCellData("003N8D85VN5Y88OYUKVCK6RBE","003N8D85VN5WHY8YD4DQ8QXMU","DP_2")</f>
        <v>#NV</v>
      </c>
    </row>
    <row r="20" spans="1:3" x14ac:dyDescent="0.2">
      <c r="A20" s="8" t="str">
        <f>[1]!BexGetCellData("","003N8D85VN5WHY8YDWUARZIRR","DP_2")</f>
        <v xml:space="preserve">    Estimación por Pérdida o Deterioro de Activos no Circula</v>
      </c>
      <c r="B20" s="5" t="str">
        <f>[1]!BexGetCellData("003N8D85VN5WHY95OZ9S05CNN","003N8D85VN5WHY8YDWUARZIRR","DP_2")</f>
        <v>#NV</v>
      </c>
      <c r="C20" s="6" t="str">
        <f>[1]!BexGetCellData("003N8D85VN5Y88OYUKVCK6RBE","003N8D85VN5WHY8YDWUARZIRR","DP_2")</f>
        <v>#NV</v>
      </c>
    </row>
    <row r="21" spans="1:3" x14ac:dyDescent="0.2">
      <c r="A21" s="8" t="str">
        <f>[1]!BexGetCellData("","003N8D85VN5WHY8YEO01MMKSN","DP_2")</f>
        <v xml:space="preserve">    Otros Activos no Circulantes</v>
      </c>
      <c r="B21" s="5" t="str">
        <f>[1]!BexGetCellData("003N8D85VN5WHY95OZ9S05CNN","003N8D85VN5WHY8YEO01MMKSN","DP_2")</f>
        <v>#NV</v>
      </c>
      <c r="C21" s="6" t="str">
        <f>[1]!BexGetCellData("003N8D85VN5Y88OYUKVCK6RBE","003N8D85VN5WHY8YEO01MMKSN","DP_2")</f>
        <v>#NV</v>
      </c>
    </row>
    <row r="22" spans="1:3" x14ac:dyDescent="0.2">
      <c r="A22" s="8" t="str">
        <f>[1]!BexGetCellData("","003N8D85VN5WHY984PA514PP8","DP_2")</f>
        <v xml:space="preserve">  Total de Activos No Circulantes</v>
      </c>
      <c r="B22" s="4" t="str">
        <f>[1]!BexGetCellData("003N8D85VN5WHY95OZ9S05CNN","003N8D85VN5WHY984PA514PP8","DP_2")</f>
        <v>#NV</v>
      </c>
      <c r="C22" s="4" t="str">
        <f>[1]!BexGetCellData("003N8D85VN5Y88OYUKVCK6RBE","003N8D85VN5WHY984PA514PP8","DP_2")</f>
        <v>#NV</v>
      </c>
    </row>
    <row r="23" spans="1:3" x14ac:dyDescent="0.2">
      <c r="A23" s="8" t="str">
        <f>[1]!BexGetCellData("","003N8D85VN5WHY985LPIE2C65","DP_2")</f>
        <v>Total de Activos</v>
      </c>
      <c r="B23" s="4" t="str">
        <f>[1]!BexGetCellData("003N8D85VN5WHY95OZ9S05CNN","003N8D85VN5WHY985LPIE2C65","DP_2")</f>
        <v>#NV</v>
      </c>
      <c r="C23" s="4" t="str">
        <f>[1]!BexGetCellData("003N8D85VN5Y88OYUKVCK6RBE","003N8D85VN5WHY985LPIE2C65","DP_2")</f>
        <v>#NV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 x14ac:dyDescent="0.2"/>
  <sheetData>
    <row r="1" spans="1:1" x14ac:dyDescent="0.2">
      <c r="A1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zoomScale="80" zoomScaleNormal="80" workbookViewId="0">
      <selection activeCell="C7" sqref="C7"/>
    </sheetView>
  </sheetViews>
  <sheetFormatPr baseColWidth="10" defaultColWidth="11.42578125" defaultRowHeight="12.75" x14ac:dyDescent="0.2"/>
  <cols>
    <col min="1" max="1" width="53.42578125" bestFit="1" customWidth="1"/>
    <col min="2" max="2" width="22" bestFit="1" customWidth="1"/>
    <col min="3" max="3" width="21.42578125" bestFit="1" customWidth="1"/>
  </cols>
  <sheetData>
    <row r="1" spans="1:3" x14ac:dyDescent="0.2">
      <c r="A1" s="7"/>
      <c r="B1" s="8" t="str">
        <f>[1]!BexGetCellData("003N8D85VN5Y88UOCOONXLKGG","","DP_3")</f>
        <v>'2021</v>
      </c>
      <c r="C1" s="8" t="str">
        <f>[1]!BexGetCellData("003N8D85VN5Y88UOCOONXLQS0","","DP_3")</f>
        <v>'2020</v>
      </c>
    </row>
    <row r="2" spans="1:3" x14ac:dyDescent="0.2">
      <c r="A2" s="8" t="str">
        <f>[1]!BexGetCellData("","003N8D85VN5Y88UOCOONX9SY8","DP_3")</f>
        <v>Pasivo</v>
      </c>
      <c r="B2" s="6" t="str">
        <f>[1]!BexGetCellData("003N8D85VN5Y88UOCOONXLKGG","003N8D85VN5Y88UOCOONX9SY8","DP_3")</f>
        <v>#NV</v>
      </c>
      <c r="C2" s="6" t="str">
        <f>[1]!BexGetCellData("003N8D85VN5Y88UOCOONXLQS0","003N8D85VN5Y88UOCOONX9SY8","DP_3")</f>
        <v>#NV</v>
      </c>
    </row>
    <row r="3" spans="1:3" x14ac:dyDescent="0.2">
      <c r="A3" s="8" t="str">
        <f>[1]!BexGetCellData("","003N8D85VN5Y88UOCOONXABWW","DP_3")</f>
        <v xml:space="preserve">  Pasivo Circulante</v>
      </c>
      <c r="B3" s="6" t="str">
        <f>[1]!BexGetCellData("003N8D85VN5Y88UOCOONXLKGG","003N8D85VN5Y88UOCOONXABWW","DP_3")</f>
        <v>#NV</v>
      </c>
      <c r="C3" s="6" t="str">
        <f>[1]!BexGetCellData("003N8D85VN5Y88UOCOONXLQS0","003N8D85VN5Y88UOCOONXABWW","DP_3")</f>
        <v>#NV</v>
      </c>
    </row>
    <row r="4" spans="1:3" x14ac:dyDescent="0.2">
      <c r="A4" s="8" t="str">
        <f>[1]!BexGetCellData("","003N8D85VN5Y88UOCOONXAUVK","DP_3")</f>
        <v xml:space="preserve">    Cuentas por Pagar a Corto Plazo</v>
      </c>
      <c r="B4" s="10" t="str">
        <f>[1]!BexGetCellData("003N8D85VN5Y88UOCOONXLKGG","003N8D85VN5Y88UOCOONXAUVK","DP_3")</f>
        <v>#NV</v>
      </c>
      <c r="C4" s="4" t="str">
        <f>[1]!BexGetCellData("003N8D85VN5Y88UOCOONXLQS0","003N8D85VN5Y88UOCOONXAUVK","DP_3")</f>
        <v>#NV</v>
      </c>
    </row>
    <row r="5" spans="1:3" x14ac:dyDescent="0.2">
      <c r="A5" s="8" t="str">
        <f>[1]!BexGetCellData("","003N8D85VN5Y88UOCOONXBDU8","DP_3")</f>
        <v xml:space="preserve">    Documentos por Pagar a Corto Plazo</v>
      </c>
      <c r="B5" s="10" t="str">
        <f>[1]!BexGetCellData("003N8D85VN5Y88UOCOONXLKGG","003N8D85VN5Y88UOCOONXBDU8","DP_3")</f>
        <v>#NV</v>
      </c>
      <c r="C5" s="4" t="str">
        <f>[1]!BexGetCellData("003N8D85VN5Y88UOCOONXLQS0","003N8D85VN5Y88UOCOONXBDU8","DP_3")</f>
        <v>#NV</v>
      </c>
    </row>
    <row r="6" spans="1:3" x14ac:dyDescent="0.2">
      <c r="A6" s="8" t="str">
        <f>[1]!BexGetCellData("","003N8D85VN5Y88UOCOONXBWSW","DP_3")</f>
        <v xml:space="preserve">    Porción a Corto Plazo de la Deuda Pública</v>
      </c>
      <c r="B6" s="10" t="str">
        <f>[1]!BexGetCellData("003N8D85VN5Y88UOCOONXLKGG","003N8D85VN5Y88UOCOONXBWSW","DP_3")</f>
        <v>#NV</v>
      </c>
      <c r="C6" s="4" t="str">
        <f>[1]!BexGetCellData("003N8D85VN5Y88UOCOONXLQS0","003N8D85VN5Y88UOCOONXBWSW","DP_3")</f>
        <v>#NV</v>
      </c>
    </row>
    <row r="7" spans="1:3" x14ac:dyDescent="0.2">
      <c r="A7" s="8" t="str">
        <f>[1]!BexGetCellData("","003N8D85VN5Y88UOCOONXCFRK","DP_3")</f>
        <v xml:space="preserve">    Títulos y Valores a Corto Plazo</v>
      </c>
      <c r="B7" s="11" t="str">
        <f>[1]!BexGetCellData("003N8D85VN5Y88UOCOONXLKGG","003N8D85VN5Y88UOCOONXCFRK","DP_3")</f>
        <v>#NV</v>
      </c>
      <c r="C7" s="6" t="str">
        <f>[1]!BexGetCellData("003N8D85VN5Y88UOCOONXLQS0","003N8D85VN5Y88UOCOONXCFRK","DP_3")</f>
        <v>#NV</v>
      </c>
    </row>
    <row r="8" spans="1:3" x14ac:dyDescent="0.2">
      <c r="A8" s="8" t="str">
        <f>[1]!BexGetCellData("","003N8D85VN5Y88UOCOONXCYQ8","DP_3")</f>
        <v xml:space="preserve">    Pasivos Diferidos a Corto Plazo</v>
      </c>
      <c r="B8" s="11" t="str">
        <f>[1]!BexGetCellData("003N8D85VN5Y88UOCOONXLKGG","003N8D85VN5Y88UOCOONXCYQ8","DP_3")</f>
        <v>#NV</v>
      </c>
      <c r="C8" s="6" t="str">
        <f>[1]!BexGetCellData("003N8D85VN5Y88UOCOONXLQS0","003N8D85VN5Y88UOCOONXCYQ8","DP_3")</f>
        <v>#NV</v>
      </c>
    </row>
    <row r="9" spans="1:3" x14ac:dyDescent="0.2">
      <c r="A9" s="8" t="str">
        <f>[1]!BexGetCellData("","003N8D85VN5Y88UOCOONXDHOW","DP_3")</f>
        <v xml:space="preserve">    Fondos y Bienes de Terceros en Garantía</v>
      </c>
      <c r="B9" s="10" t="str">
        <f>[1]!BexGetCellData("003N8D85VN5Y88UOCOONXLKGG","003N8D85VN5Y88UOCOONXDHOW","DP_3")</f>
        <v>#NV</v>
      </c>
      <c r="C9" s="4" t="str">
        <f>[1]!BexGetCellData("003N8D85VN5Y88UOCOONXLQS0","003N8D85VN5Y88UOCOONXDHOW","DP_3")</f>
        <v>#NV</v>
      </c>
    </row>
    <row r="10" spans="1:3" x14ac:dyDescent="0.2">
      <c r="A10" s="8" t="str">
        <f>[1]!BexGetCellData("","003N8D85VN5Y88UOCOONXE0NK","DP_3")</f>
        <v xml:space="preserve">    Provisiones a Corto Plazo</v>
      </c>
      <c r="B10" s="11" t="str">
        <f>[1]!BexGetCellData("003N8D85VN5Y88UOCOONXLKGG","003N8D85VN5Y88UOCOONXE0NK","DP_3")</f>
        <v>#NV</v>
      </c>
      <c r="C10" s="6" t="str">
        <f>[1]!BexGetCellData("003N8D85VN5Y88UOCOONXLQS0","003N8D85VN5Y88UOCOONXE0NK","DP_3")</f>
        <v>#NV</v>
      </c>
    </row>
    <row r="11" spans="1:3" x14ac:dyDescent="0.2">
      <c r="A11" s="8" t="str">
        <f>[1]!BexGetCellData("","003N8D85VN5Y88UP9X1R0PM45","DP_3")</f>
        <v xml:space="preserve">    Otros Pasivos a Corto Plazo</v>
      </c>
      <c r="B11" s="10" t="str">
        <f>[1]!BexGetCellData("003N8D85VN5Y88UOCOONXLKGG","003N8D85VN5Y88UP9X1R0PM45","DP_3")</f>
        <v>#NV</v>
      </c>
      <c r="C11" s="4" t="str">
        <f>[1]!BexGetCellData("003N8D85VN5Y88UOCOONXLQS0","003N8D85VN5Y88UP9X1R0PM45","DP_3")</f>
        <v>#NV</v>
      </c>
    </row>
    <row r="12" spans="1:3" x14ac:dyDescent="0.2">
      <c r="A12" s="8" t="str">
        <f>[1]!BexGetCellData("","003N8D85VN5Y88UOCOONXEJM8","DP_3")</f>
        <v xml:space="preserve">  Total de Pasivos Circulantes</v>
      </c>
      <c r="B12" s="10" t="str">
        <f>[1]!BexGetCellData("003N8D85VN5Y88UOCOONXLKGG","003N8D85VN5Y88UOCOONXEJM8","DP_3")</f>
        <v>#NV</v>
      </c>
      <c r="C12" s="4" t="str">
        <f>[1]!BexGetCellData("003N8D85VN5Y88UOCOONXLQS0","003N8D85VN5Y88UOCOONXEJM8","DP_3")</f>
        <v>#NV</v>
      </c>
    </row>
    <row r="13" spans="1:3" x14ac:dyDescent="0.2">
      <c r="A13" s="8" t="str">
        <f>[1]!BexGetCellData("","003N8D85VN5Y88UOCOONXF2KW","DP_3")</f>
        <v xml:space="preserve">  Pasivo No Circulante</v>
      </c>
      <c r="B13" s="6" t="str">
        <f>[1]!BexGetCellData("003N8D85VN5Y88UOCOONXLKGG","003N8D85VN5Y88UOCOONXF2KW","DP_3")</f>
        <v>#NV</v>
      </c>
      <c r="C13" s="6" t="str">
        <f>[1]!BexGetCellData("003N8D85VN5Y88UOCOONXLQS0","003N8D85VN5Y88UOCOONXF2KW","DP_3")</f>
        <v>#NV</v>
      </c>
    </row>
    <row r="14" spans="1:3" x14ac:dyDescent="0.2">
      <c r="A14" s="8" t="str">
        <f>[1]!BexGetCellData("","003N8D85VN5Y88UOCOONXFLJK","DP_3")</f>
        <v xml:space="preserve">    Cuentas por Pagar a Largo Plazo</v>
      </c>
      <c r="B14" s="11" t="str">
        <f>[1]!BexGetCellData("003N8D85VN5Y88UOCOONXLKGG","003N8D85VN5Y88UOCOONXFLJK","DP_3")</f>
        <v>#NV</v>
      </c>
      <c r="C14" s="5" t="str">
        <f>[1]!BexGetCellData("003N8D85VN5Y88UOCOONXLQS0","003N8D85VN5Y88UOCOONXFLJK","DP_3")</f>
        <v>#NV</v>
      </c>
    </row>
    <row r="15" spans="1:3" x14ac:dyDescent="0.2">
      <c r="A15" s="8" t="str">
        <f>[1]!BexGetCellData("","003N8D85VN5Y88UOCOONXG4I8","DP_3")</f>
        <v xml:space="preserve">    Documentos por Pagar a Largo Plazo</v>
      </c>
      <c r="B15" s="11" t="str">
        <f>[1]!BexGetCellData("003N8D85VN5Y88UOCOONXLKGG","003N8D85VN5Y88UOCOONXG4I8","DP_3")</f>
        <v>#NV</v>
      </c>
      <c r="C15" s="6" t="str">
        <f>[1]!BexGetCellData("003N8D85VN5Y88UOCOONXLQS0","003N8D85VN5Y88UOCOONXG4I8","DP_3")</f>
        <v>#NV</v>
      </c>
    </row>
    <row r="16" spans="1:3" x14ac:dyDescent="0.2">
      <c r="A16" s="8" t="str">
        <f>[1]!BexGetCellData("","003N8D85VN5Y88UOCOONXGNGW","DP_3")</f>
        <v xml:space="preserve">    Deuda Pública a Largo Plazo</v>
      </c>
      <c r="B16" s="10" t="str">
        <f>[1]!BexGetCellData("003N8D85VN5Y88UOCOONXLKGG","003N8D85VN5Y88UOCOONXGNGW","DP_3")</f>
        <v>#NV</v>
      </c>
      <c r="C16" s="4" t="str">
        <f>[1]!BexGetCellData("003N8D85VN5Y88UOCOONXLQS0","003N8D85VN5Y88UOCOONXGNGW","DP_3")</f>
        <v>#NV</v>
      </c>
    </row>
    <row r="17" spans="1:3" x14ac:dyDescent="0.2">
      <c r="A17" s="8" t="str">
        <f>[1]!BexGetCellData("","003N8D85VN5Y88UOCOONXH6FK","DP_3")</f>
        <v xml:space="preserve">    Pasivos Diferidos a Largo Plazo</v>
      </c>
      <c r="B17" s="11" t="str">
        <f>[1]!BexGetCellData("003N8D85VN5Y88UOCOONXLKGG","003N8D85VN5Y88UOCOONXH6FK","DP_3")</f>
        <v>#NV</v>
      </c>
      <c r="C17" s="6" t="str">
        <f>[1]!BexGetCellData("003N8D85VN5Y88UOCOONXLQS0","003N8D85VN5Y88UOCOONXH6FK","DP_3")</f>
        <v>#NV</v>
      </c>
    </row>
    <row r="18" spans="1:3" x14ac:dyDescent="0.2">
      <c r="A18" s="8" t="str">
        <f>[1]!BexGetCellData("","003N8D85VN5Y88UOCOONXHPE8","DP_3")</f>
        <v xml:space="preserve">    Fondos y Bienes de Terceros en Garantía</v>
      </c>
      <c r="B18" s="11" t="str">
        <f>[1]!BexGetCellData("003N8D85VN5Y88UOCOONXLKGG","003N8D85VN5Y88UOCOONXHPE8","DP_3")</f>
        <v>#NV</v>
      </c>
      <c r="C18" s="6" t="str">
        <f>[1]!BexGetCellData("003N8D85VN5Y88UOCOONXLQS0","003N8D85VN5Y88UOCOONXHPE8","DP_3")</f>
        <v>#NV</v>
      </c>
    </row>
    <row r="19" spans="1:3" x14ac:dyDescent="0.2">
      <c r="A19" s="8" t="str">
        <f>[1]!BexGetCellData("","003N8D85VN5Y88UOCOONXJT8W","DP_3")</f>
        <v xml:space="preserve">    Provisiones a Largo Plazo</v>
      </c>
      <c r="B19" s="11" t="str">
        <f>[1]!BexGetCellData("003N8D85VN5Y88UOCOONXLKGG","003N8D85VN5Y88UOCOONXJT8W","DP_3")</f>
        <v>#NV</v>
      </c>
      <c r="C19" s="6" t="str">
        <f>[1]!BexGetCellData("003N8D85VN5Y88UOCOONXLQS0","003N8D85VN5Y88UOCOONXJT8W","DP_3")</f>
        <v>#NV</v>
      </c>
    </row>
    <row r="20" spans="1:3" x14ac:dyDescent="0.2">
      <c r="A20" s="8" t="str">
        <f>[1]!BexGetCellData("","003N8D85VN5Y88UOCOONXKC7K","DP_3")</f>
        <v xml:space="preserve">  Total de Pasivos No Circulantes</v>
      </c>
      <c r="B20" s="10" t="str">
        <f>[1]!BexGetCellData("003N8D85VN5Y88UOCOONXLKGG","003N8D85VN5Y88UOCOONXKC7K","DP_3")</f>
        <v>#NV</v>
      </c>
      <c r="C20" s="4" t="str">
        <f>[1]!BexGetCellData("003N8D85VN5Y88UOCOONXLQS0","003N8D85VN5Y88UOCOONXKC7K","DP_3")</f>
        <v>#NV</v>
      </c>
    </row>
    <row r="21" spans="1:3" x14ac:dyDescent="0.2">
      <c r="A21" s="8" t="str">
        <f>[1]!BexGetCellData("","003N8D85VN5Y88UOCOONXKV68","DP_3")</f>
        <v>Total de Pasivos</v>
      </c>
      <c r="B21" s="10" t="str">
        <f>[1]!BexGetCellData("003N8D85VN5Y88UOCOONXLKGG","003N8D85VN5Y88UOCOONXKV68","DP_3")</f>
        <v>#NV</v>
      </c>
      <c r="C21" s="4" t="str">
        <f>[1]!BexGetCellData("003N8D85VN5Y88UOCOONXLQS0","003N8D85VN5Y88UOCOONXKV68","DP_3")</f>
        <v>#NV</v>
      </c>
    </row>
    <row r="22" spans="1:3" x14ac:dyDescent="0.2">
      <c r="A22" s="8" t="str">
        <f>[1]!BexGetCellData("","003N8D85VN5Y8HKZ7PKW3YTFW","DP_3")</f>
        <v>Hacienda Pública/Patrimonio</v>
      </c>
      <c r="B22" s="6" t="str">
        <f>[1]!BexGetCellData("003N8D85VN5Y88UOCOONXLKGG","003N8D85VN5Y8HKZ7PKW3YTFW","DP_3")</f>
        <v>#NV</v>
      </c>
      <c r="C22" s="6" t="str">
        <f>[1]!BexGetCellData("003N8D85VN5Y88UOCOONXLQS0","003N8D85VN5Y8HKZ7PKW3YTFW","DP_3")</f>
        <v>#NV</v>
      </c>
    </row>
    <row r="23" spans="1:3" x14ac:dyDescent="0.2">
      <c r="A23" s="8" t="str">
        <f>[1]!BexGetCellData("","003N8D85VN5Y8HKZ876XSEN4C","DP_3")</f>
        <v xml:space="preserve">  Hacienda Pública/Patrimonio Contribuido</v>
      </c>
      <c r="B23" s="10" t="str">
        <f>[1]!BexGetCellData("003N8D85VN5Y88UOCOONXLKGG","003N8D85VN5Y8HKZ876XSEN4C","DP_3")</f>
        <v>#NV</v>
      </c>
      <c r="C23" s="4" t="str">
        <f>[1]!BexGetCellData("003N8D85VN5Y88UOCOONXLQS0","003N8D85VN5Y8HKZ876XSEN4C","DP_3")</f>
        <v>#NV</v>
      </c>
    </row>
    <row r="24" spans="1:3" x14ac:dyDescent="0.2">
      <c r="A24" s="8" t="str">
        <f>[1]!BexGetCellData("","003N8D85VN5Y8HKZ9377ZCGB0","DP_3")</f>
        <v xml:space="preserve">    Aportaciones</v>
      </c>
      <c r="B24" s="10" t="str">
        <f>[1]!BexGetCellData("003N8D85VN5Y88UOCOONXLKGG","003N8D85VN5Y8HKZ9377ZCGB0","DP_3")</f>
        <v>#NV</v>
      </c>
      <c r="C24" s="4" t="str">
        <f>[1]!BexGetCellData("003N8D85VN5Y88UOCOONXLQS0","003N8D85VN5Y8HKZ9377ZCGB0","DP_3")</f>
        <v>#NV</v>
      </c>
    </row>
    <row r="25" spans="1:3" x14ac:dyDescent="0.2">
      <c r="A25" s="8" t="str">
        <f>[1]!BexGetCellData("","003N8D85VN5Y8HKZ9O9BNKOLS","DP_3")</f>
        <v xml:space="preserve">    Donaciones de Capital</v>
      </c>
      <c r="B25" s="11" t="str">
        <f>[1]!BexGetCellData("003N8D85VN5Y88UOCOONXLKGG","003N8D85VN5Y8HKZ9O9BNKOLS","DP_3")</f>
        <v>#NV</v>
      </c>
      <c r="C25" s="6" t="str">
        <f>[1]!BexGetCellData("003N8D85VN5Y88UOCOONXLQS0","003N8D85VN5Y8HKZ9O9BNKOLS","DP_3")</f>
        <v>#NV</v>
      </c>
    </row>
    <row r="26" spans="1:3" x14ac:dyDescent="0.2">
      <c r="A26" s="8" t="str">
        <f>[1]!BexGetCellData("","003N8D85VN5Y8HKZACCYYI3KG","DP_3")</f>
        <v xml:space="preserve">    Actualización de la Hacienda Pública/Pa</v>
      </c>
      <c r="B26" s="10" t="str">
        <f>[1]!BexGetCellData("003N8D85VN5Y88UOCOONXLKGG","003N8D85VN5Y8HKZACCYYI3KG","DP_3")</f>
        <v>#NV</v>
      </c>
      <c r="C26" s="4" t="str">
        <f>[1]!BexGetCellData("003N8D85VN5Y88UOCOONXLQS0","003N8D85VN5Y8HKZACCYYI3KG","DP_3")</f>
        <v>#NV</v>
      </c>
    </row>
    <row r="27" spans="1:3" x14ac:dyDescent="0.2">
      <c r="A27" s="8" t="str">
        <f>[1]!BexGetCellData("","003N8D85VN5Y8HKZAZU4PQ6J5","DP_3")</f>
        <v xml:space="preserve">  Hacienda Pública/Patrimonio Generado</v>
      </c>
      <c r="B27" s="10" t="str">
        <f>[1]!BexGetCellData("003N8D85VN5Y88UOCOONXLKGG","003N8D85VN5Y8HKZAZU4PQ6J5","DP_3")</f>
        <v>#NV</v>
      </c>
      <c r="C27" s="4" t="str">
        <f>[1]!BexGetCellData("003N8D85VN5Y88UOCOONXLQS0","003N8D85VN5Y8HKZAZU4PQ6J5","DP_3")</f>
        <v>#NV</v>
      </c>
    </row>
    <row r="28" spans="1:3" x14ac:dyDescent="0.2">
      <c r="A28" s="8" t="str">
        <f>[1]!BexGetCellData("","003N8D85VN5Y8HKZBM0RZLRBU","DP_3")</f>
        <v xml:space="preserve">    Resultados del Ejercicio (Ahorro/ Desahorro)</v>
      </c>
      <c r="B28" s="10" t="str">
        <f>[1]!BexGetCellData("003N8D85VN5Y88UOCOONXLKGG","003N8D85VN5Y8HKZBM0RZLRBU","DP_3")</f>
        <v>#NV</v>
      </c>
      <c r="C28" s="4" t="str">
        <f>[1]!BexGetCellData("003N8D85VN5Y88UOCOONXLQS0","003N8D85VN5Y8HKZBM0RZLRBU","DP_3")</f>
        <v>#NV</v>
      </c>
    </row>
    <row r="29" spans="1:3" x14ac:dyDescent="0.2">
      <c r="A29" s="8" t="str">
        <f>[1]!BexGetCellData("","003N8D85VN5Y8HKZCA2TBAFMI","DP_3")</f>
        <v xml:space="preserve">    Resultados de Ejercicios Anteriores</v>
      </c>
      <c r="B29" s="10" t="str">
        <f>[1]!BexGetCellData("003N8D85VN5Y88UOCOONXLKGG","003N8D85VN5Y8HKZCA2TBAFMI","DP_3")</f>
        <v>#NV</v>
      </c>
      <c r="C29" s="4" t="str">
        <f>[1]!BexGetCellData("003N8D85VN5Y88UOCOONXLQS0","003N8D85VN5Y8HKZCA2TBAFMI","DP_3")</f>
        <v>#NV</v>
      </c>
    </row>
    <row r="30" spans="1:3" x14ac:dyDescent="0.2">
      <c r="A30" s="8" t="str">
        <f>[1]!BexGetCellData("","003N8D85VN5Y8HKZE3X0X81WE","DP_3")</f>
        <v xml:space="preserve">    Revalúos</v>
      </c>
      <c r="B30" s="11" t="str">
        <f>[1]!BexGetCellData("003N8D85VN5Y88UOCOONXLKGG","003N8D85VN5Y8HKZE3X0X81WE","DP_3")</f>
        <v>#NV</v>
      </c>
      <c r="C30" s="6" t="str">
        <f>[1]!BexGetCellData("003N8D85VN5Y88UOCOONXLQS0","003N8D85VN5Y8HKZE3X0X81WE","DP_3")</f>
        <v>#NV</v>
      </c>
    </row>
    <row r="31" spans="1:3" x14ac:dyDescent="0.2">
      <c r="A31" s="8" t="str">
        <f>[1]!BexGetCellData("","003N8D85VN5Y8HKZF2DGVBXCY","DP_3")</f>
        <v xml:space="preserve">    Reservas</v>
      </c>
      <c r="B31" s="11" t="str">
        <f>[1]!BexGetCellData("003N8D85VN5Y88UOCOONXLKGG","003N8D85VN5Y8HKZF2DGVBXCY","DP_3")</f>
        <v>#NV</v>
      </c>
      <c r="C31" s="6" t="str">
        <f>[1]!BexGetCellData("003N8D85VN5Y88UOCOONXLQS0","003N8D85VN5Y8HKZF2DGVBXCY","DP_3")</f>
        <v>#NV</v>
      </c>
    </row>
    <row r="32" spans="1:3" x14ac:dyDescent="0.2">
      <c r="A32" s="8" t="str">
        <f>[1]!BexGetCellData("","003N8D85VN5Y8HKZFM8BOXL0I","DP_3")</f>
        <v xml:space="preserve">    Rectificaciones de Resultados de Ejercicios Anteriores</v>
      </c>
      <c r="B32" s="10" t="str">
        <f>[1]!BexGetCellData("003N8D85VN5Y88UOCOONXLKGG","003N8D85VN5Y8HKZFM8BOXL0I","DP_3")</f>
        <v>#NV</v>
      </c>
      <c r="C32" s="4" t="str">
        <f>[1]!BexGetCellData("003N8D85VN5Y88UOCOONXLQS0","003N8D85VN5Y8HKZFM8BOXL0I","DP_3")</f>
        <v>#NV</v>
      </c>
    </row>
    <row r="33" spans="1:3" x14ac:dyDescent="0.2">
      <c r="A33" s="8" t="str">
        <f>[1]!BexGetCellData("","003N8D85VN5Y8HKZGAVOBDSIU","DP_3")</f>
        <v xml:space="preserve">  Exceso o Insuficiencia en la Actualización de la Hac</v>
      </c>
      <c r="B33" s="11" t="str">
        <f>[1]!BexGetCellData("003N8D85VN5Y88UOCOONXLKGG","003N8D85VN5Y8HKZGAVOBDSIU","DP_3")</f>
        <v>#NV</v>
      </c>
      <c r="C33" s="6" t="str">
        <f>[1]!BexGetCellData("003N8D85VN5Y88UOCOONXLQS0","003N8D85VN5Y8HKZGAVOBDSIU","DP_3")</f>
        <v>#NV</v>
      </c>
    </row>
    <row r="34" spans="1:3" x14ac:dyDescent="0.2">
      <c r="A34" s="8" t="str">
        <f>[1]!BexGetCellData("","003N8D85VN5Y8HKZH8BV9KUJQ","DP_3")</f>
        <v xml:space="preserve">    Resultado por Tenencia de Activos no Monetarios</v>
      </c>
      <c r="B34" s="11" t="str">
        <f>[1]!BexGetCellData("003N8D85VN5Y88UOCOONXLKGG","003N8D85VN5Y8HKZH8BV9KUJQ","DP_3")</f>
        <v>#NV</v>
      </c>
      <c r="C34" s="6" t="str">
        <f>[1]!BexGetCellData("003N8D85VN5Y88UOCOONXLQS0","003N8D85VN5Y8HKZH8BV9KUJQ","DP_3")</f>
        <v>#NV</v>
      </c>
    </row>
    <row r="35" spans="1:3" x14ac:dyDescent="0.2">
      <c r="A35" s="8" t="str">
        <f>[1]!BexGetCellData("","003N8D85VN5Y8HKZKMXA4Z7HY","DP_3")</f>
        <v xml:space="preserve">    Resultado por Tenencia de Activos no Mo</v>
      </c>
      <c r="B35" s="11" t="str">
        <f>[1]!BexGetCellData("003N8D85VN5Y88UOCOONXLKGG","003N8D85VN5Y8HKZKMXA4Z7HY","DP_3")</f>
        <v>#NV</v>
      </c>
      <c r="C35" s="6" t="str">
        <f>[1]!BexGetCellData("003N8D85VN5Y88UOCOONXLQS0","003N8D85VN5Y8HKZKMXA4Z7HY","DP_3")</f>
        <v>#NV</v>
      </c>
    </row>
    <row r="36" spans="1:3" x14ac:dyDescent="0.2">
      <c r="A36" s="8" t="str">
        <f>[1]!BexGetCellData("","003N8D85VN5Y8HKZLONALDCC9","DP_3")</f>
        <v>Total Hacienda Pública/Patrimonio</v>
      </c>
      <c r="B36" s="10" t="str">
        <f>[1]!BexGetCellData("003N8D85VN5Y88UOCOONXLKGG","003N8D85VN5Y8HKZLONALDCC9","DP_3")</f>
        <v>#NV</v>
      </c>
      <c r="C36" s="4" t="str">
        <f>[1]!BexGetCellData("003N8D85VN5Y88UOCOONXLQS0","003N8D85VN5Y8HKZLONALDCC9","DP_3")</f>
        <v>#NV</v>
      </c>
    </row>
    <row r="37" spans="1:3" x14ac:dyDescent="0.2">
      <c r="A37" s="8" t="str">
        <f>[1]!BexGetCellData("","003N8D85VN5Y8HKZMBIWNVJQX","DP_3")</f>
        <v>Total del Pasivo y Hacienda Pública/Patrimonio</v>
      </c>
      <c r="B37" s="10" t="str">
        <f>[1]!BexGetCellData("003N8D85VN5Y88UOCOONXLKGG","003N8D85VN5Y8HKZMBIWNVJQX","DP_3")</f>
        <v>#NV</v>
      </c>
      <c r="C37" s="4" t="str">
        <f>[1]!BexGetCellData("003N8D85VN5Y88UOCOONXLQS0","003N8D85VN5Y8HKZMBIWNVJQX","DP_3")</f>
        <v>#NV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u H W 4 / S U M J h V 6 S x P X x f t O p s W / + j f u k y f F U t C q 8 j r 7 P F d v / 3 j Z 6 + + f P H m 9 M X T 3 1 8 7 + f 3 P X j z 7 8 u j B / s 7 O e G 9 8 D / / u f H r / 8 d 1 4 s 8 d v f v + n x 2 + O X 7 7 6 8 i f P n p 6 + I g R f v / r 9 X / / e n Q 9 f H H 9 x e v T 0 5 e 9 P I + F f a R g / 8 d X p 6 z e E + d k X 9 N e r 3 / v 3 / 7 2 f v / 7 9 + Y + z L 5 9 8 5 8 U X R z s 7 9 1 4 c P D 2 4 / 5 M v 7 v 8 + + z / 1 6 u F P v L j / 6 s 3 J T 3 z 5 6 e O 7 2 o J b v v m 9 3 6 R 3 j x 6 / / u q L 4 y f P T / H r 2 e v f / / W b V 1 + d v P n q 1 e n R 7 0 2 t / b 8 f H / / e Z 6 / x K f 9 8 / P L L 1 2 d v q K s d Q k x + f 3 z y 7 e O f f P 7 7 n w p Y + U P 7 4 D / w y 4 s v n 5 7 + / o I E f / 7 V F 1 / x 5 y + f n / 7 k q b Y g h F 4 f f U X D l d 8 Y 1 5 e v X r 8 Q b N + 8 e v P 7 P / / J 5 9 T z 4 7 v 2 j 8 f f f v X 7 / P 7 H J 2 / O f p L H 8 e 2 z U 4 G v 9 M a v R N X T N 1 8 y i N / / z e / z 8 u j 3 o t f 5 F / q b O t h E N G n w G E R + d X S M v / E L / X 3 6 / M 1 X Z 0 9 3 B a j 8 s c f 9 M 2 T 9 j d 7 V 3 + g t / c 1 7 0 f 4 l b / q E e H p 6 9 h Q U 5 g f 0 4 A 8 e n 3 x J n P T i 1 Z F 8 a v 7 C x 2 + O z 1 6 8 / v 1 / r 9 / n G a Y p + P v x 5 2 e v 3 7 w E 5 8 s v + P v 4 z Z t X Z 0 I n I d 3 v / / r 0 + e k J c z a m u f u Z a Y U e z 9 4 o W U F 4 n l T m A U v 8 Z 8 + P P 0 d v 7 g 8 z F + Y b / 0 + d H P O V 9 9 d j + v f N 7 6 + 8 R o L k / p J v X n e + M 3 + b b 3 U a 9 C + d g O P n p 8 f P C O n X L / 2 / T r 7 N 8 / j y y x P 8 l D n Z x B X a A r A / 3 z t K 8 e z Q / / f S P c a F P n v 8 5 t v f e a P d f 7 6 P X 9 7 w 7 L 7 G r 1 8 c / 9 7 y F 3 B 3 f z z + 4 u y F 9 7 n 9 A 4 T m 9 0 B w G t W p / H F 2 + h p Y M q H x 2 + P X R F f u 6 f d + 8 / r b z 5 7 r r 1 8 8 t b 8 + / 1 x + f f W a B O b k 9 P X r 3 / 8 L m j 4 e u p l p + 8 k X p 1 8 8 O X 3 V b U d d v S J S M g J P T 4 n H n v / + 9 I 5 9 2 z Q h b h G O c 3 + Q 3 v X V V V R 3 n X z 5 + s 3 J K a n L V 5 u 0 F R j U / B q o L Z 7 R 3 1 u Q s y p q 7 2 d D R e E 3 q 5 o w T v f H h 2 o p T + j 1 g y G l 5 V P r a 6 q p o 2 / T F C n U r r o C G P 3 t h 6 G 2 8 P 7 7 K S r v s 1 u r p d 1 B t e S 8 h Z 5 a 2 v 1 h q q W j H y f 1 6 / 6 K q C h A 5 p 8 b F d X n z 0 6 / G l R U + / 8 v U l M Q Z / O r 0 V f 6 G f 9 q F N f R 7 8 O f 8 a / / r 9 V g z 8 5 e n 7 z 8 J t X X / s + + + t r 7 u V F f l l Q / 0 l 0 / f 3 Q X f l q t 9 e X e m 5 / Y + / L + T z 1 4 9 p 2 z n z r Z 3 7 v 3 8 O y 7 v 8 / T 3 U G t 9 e m P t B Y L 2 j e v t b 5 6 c f L 7 H 7 8 6 P f 7 m 9 N b P S m S I 3 3 7 O 3 S 6 P W D / S X D 9 / N N c t v a 6 H 9 4 6 7 + m v H 6 K 9 7 / 2 / S X 7 / P L f X X 7 z 2 o v w C 9 8 8 n / S / T Z 5 8 / R 3 5 d f v X j z Q Q o N N H r P h B d N 9 p O s R B 6 T B M 5 + + K G a 7 v M B T f c w r u k w M O 8 v E c S j z 0 + / M H L 4 P v r v 2 1 3 9 5 x P 3 G 1 O A I V j 9 7 P 8 r K h G q 6 u t k z O B 5 d z 7 5 2 V O a u / / v V Z o n v 9 f J F 1 2 l u W e U 5 u 4 t c m r Q T E S r 5 z 8 p B C Q o Z z / 5 5 O m b 7 x z c P 3 v 2 + s u z N 7 8 X / X r 2 6 c 7 B m 9 / n N R M V 3 R C D g Y h g L v P r 4 + f H L z 7 / 6 o j a y C 8 K H t N k l C 2 r z K M X x W V e p k g t y d / Q g 6 b / n 1 V M 7 g 1 g c u + H j s n + A C b 7 P 3 R M 7 g 9 g c v + H j s m n A 5 h 8 + k P H 5 M E A J g 9 + 6 J g c D G B y 8 E P H 5 O E A J g 9 / 6 J j s 7 s R R 4 c 9 7 q G j T 1 7 5 n i J Z R 1 3 C v 5 x r K 0 i J c p N e / P / 0 d 9 Q b U 4 j + k Z 3 f v n r U h g Z v w h l y d I 1 k h b d y i K P 3 + e T W h X 5 Z Y N y 3 T U 1 k / / a K Y z q t s m i 0 J e 7 y H 8 Q R I 3 B X U r M 8 q j p z 3 5 y Z X j r y p F 1 8 Q z f f v w Y b r H 8 b B O z p Z 5 8 s 2 A x a L 7 L q q 5 T V 8 Q V P 0 + s v n p 2 / Y v 4 P v Q S D Z B X F u t S H c C 2 B h e j B / P H 7 B f Y U 4 6 W f A y f p q 9 v f H X z 6 D q U J / r 0 6 f A Q x + v d s Z 6 j c 2 8 h c V 5 o Y G / t O 0 W l 3 / o v U / + t d n H z b 6 y N i / D c c d D s s 3 M v S 7 3 u / f l k D l 3 v u l X C S M u X X I s v f / 1 p D l 5 a s v n 5 2 9 + f 1 P 3 n y D u e N 7 / 7 / N w f j U + s Z i E P 3 u / w s R h / f Z j 5 I w / S T M 8 5 8 4 H U w i 3 7 8 x m s C v P 6 Q k T E y j / d 4 R j f b 7 D G o 0 p s w P W 4 P d 5 X + p E 9 + 5 4 D + N O o u G e T / x 5 a e B K W N F Y R t + 9 + z B F z + 5 8 3 r / 0 7 N P f / J s V 9 M n 2 g 4 G 7 P W Z f s b W L J K R + f b Z 0 6 e n L 3 T 4 P A t H z 2 i S z O + P X 1 L S 9 g X P + N N X Z 8 + f v 3 5 D j H 3 0 n A b j / n r 8 7 e P X T 0 + f H X / 1 / M 3 T L 0 + + 4 k R K + A l x x s s X x 1 8 w P Z 8 c v z 5 9 C h K + e f 7 l 5 1 8 G n 1 g 9 a j 8 5 + f K L l 2 d P w 9 d U I X v O 0 c 8 a T R / s v n n e p + n J y y h N 9 3 5 E 0 1 v R 9 O D + / T 5 N j + M 0 d c b 4 R z T d R N P T z w 3 9 f N l / F q W p W x z / E U 0 3 0 f T 3 e v 0 w Q t O s p G D t e N q u s z J K 3 f s / o u 6 t q P v q 3 p t B 6 i 7 b v C 4 Q h E b o + + m P 6 H s r + v 7 e z 5 4 O 0 f d p M Y 2 S 9 s G P S H s b 0 h 7 c + 4 n f e w N p w b 5 R 8 h 7 8 i L y 3 I u / x 3 r f 7 5 P 3 y 1 X G U q A 9 / R N Q b i L q / c / / l p w c v f / K L m N M V J S r y p D 8 i 6 i 2 I + t 0 H n 8 Y 4 N e r K 7 v 4 o 5 L o V U R / u n f 1 E j F P j R P 1 R z H U 7 n f r 5 a S Q 3 Q D p 1 y F j t / i j w u h 2 3 H n x l V G i o V w c J + 6 P o 6 3 a E f X b / q 6 h u H S T s j w K v 2 x H 2 + b d P o / p 1 k L A / i r j 6 h P 1 y 7 8 1 P 7 H 1 5 / 6 c e P P t 8 5 / f 6 v e 5 / c b J z 9 v L k Y D 8 S F i B X k G 6 n r w f J 2 4 2 6 k L b W 3 3 5 E 5 g i Z z 7 7 z Z Z T M S y X z N E 7 m b v T 1 I z J v J v O X P 3 m w k c z L d t u 4 F C G h u x H Z j w h 9 9 H g T o X / y 0 9 c D h N 7 e 3 a Q 4 9 r p R 2 v + P C H 2 X / 6 V F W l n 3 5 1 9 O 3 d r l g 9 P v 7 p / s / F 7 3 n z 4 8 3 T k 4 e P H d Z w + e / D 4 7 b u 3 y 6 e n r k 1 d n L 8 M l X 4 x E f + N l Z B C E n F z z 6 + P T 3 / v k + M n r V 7 J G 6 f 6 w k / z 5 c y w M f v n V i z d u W k G y s x M Z g E H z L v / 7 7 P h E U O d f b o / 6 m S W b t 4 7 9 5 v Q V u A y L d v w r o L / 5 8 p V + p H / o h z y Y H f O p D I 3 W K r 9 8 + e b 5 2 Y t T v E J f e h 8 8 f n 3 2 + Y s j W i T k n 4 / p 4 6 N T i r / w 8 / H z L 7 9 7 9 P n p F 7 v 7 n 1 K Y h T + I 0 T 7 / 9 t E O r 4 h i w R z 8 R h + g I U 1 k 0 B Z / c 3 O d Y f r I L I 2 b X x + / / v b Z M 2 K c 7 + J 7 N O V P 9 w W o 1 w J / K o g 3 W M 4 9 2 k m f Z G W 2 n O Y M S z 5 j A P w r m n 7 3 m F b m 8 c s X p 6 f f f i P w a R G f M Q R 8 / D 6 4 y E + / W k C 6 w u / 9 u m H t n 6 k r F N Y P 9 A v z j v e X f q P U I e l + + e q 1 i C a t 3 7 8 y q + U 7 v L R v / h Q u Y 4 6 6 y / 8 e v + F 1 8 R N 8 x w y I X 4 S V d j d Z T 9 N E 2 + 5 Z x H u P a U s L / y + + + u L 3 f 3 1 C 6 I C 9 3 B / 8 + c t X p y d H e / I x / / 7 4 9 I u X p D d k 1 f w l o 8 + Y f v X F V / w L k e D z V z w + + e 3 x i 9 d f P e H B E H X e / P 6 i 1 2 B K v D / l q 9 f 6 1 4 5 + Z / 4 2 3 x L L W z B Y e G e g v x e k 7 / F d / F B R H S D Z 4 E r F h 5 E M O B j a 4 P d v g j o P / l 9 B H F 4 g / 3 8 f c e 7 9 v 4 E 4 s l D w / z 7 i / F y L l R e H f h h x f n i a 6 P 8 d w n Z w / / 6 H k u x n g 5 / 2 f 4 6 J 4 6 1 w f B h x f n j 8 t P t z T D L m p 0 9 / 8 m z 3 Q 0 n 2 s 8 F P e z 9 0 4 g z G Z R 9 G n B 8 a P + 3 9 X P O T t x 7 2 / x G S 7 f 7 w u W x w t e v / K y T 7 f 4 V X 9 e D 3 f v b 0 Q 0 n 2 s 6 G 1 D v 5 f Q Z z f 6 / X D / z c S 5 9 O f Y + J 4 a 0 o f R p w f n r D 9 X J P M W z j + / w r J f v i O 6 G D m / P 8 j J N s z Z P n h k W x w F f 3 / I y T D Q v P P K c l E 0 Z 9 + / v J D S f a z o e h / + M Q Z X I r 9 M O L 8 8 P j p 4 I d O s p i i P 9 7 7 9 v 9 3 S P a z r L X u 8 r + 8 K s Z o v q K 1 p N P X Q s q X r 7 5 8 S R l 5 / h s v 6 w O U A O Q n j 5 9 / x Y J 1 t 9 t 4 w 8 s I 3 7 7 + y 3 s f 8 v K 9 D 3 j 5 3 o e M e f + D X v 4 Q g u 3 7 B G N W k 9 / e D 4 h P u K 8 J Z H f H p w E W K L 8 O j A 8 g x e 5 O Q I r d r 4 f A B 7 D Q 7 s 7 + N 4 D A / Q 9 B 4 N M P e f l B y A R W r / 4 + + z / 1 6 u F P v L j / 6 s 2 T s 2 f H j + 9 + n V E d f A h i D w P E v h Z Z d 0 M x + X o w P o Q 3 d r 8 B 3 t j 7 A C 2 z + y F q e e / D Z X t / 5 8 N h 3 P 8 G Y D w M Y b w f I e h l n 4 p H p 0 2 b z a p 0 l q e v i 3 a d T Y t q m T 4 r l r S a X + R 1 9 v W w 6 + j z i B S e / M S X n 3 4 t 2 A H / f E 3 q B W z 0 d W D s 4 v + b x v j q 4 Y v j g 9 / n 2 / e O v x 7 s m + n 3 9 b Q Y Y A d m 8 q d + 8 t X z 3 / + L l + j w 6 8 A K 9 M F P P T v 7 / Q 2 4 3 / 8 n m E B f B 6 Z v O 4 6 O n / 7 k d 3 6 f F 1 / + x F d n X 3 4 9 a L 4 x I W h f P P n u / a 8 H K D Q s 9 + 7 u P L i 7 t 4 N I 4 e s A 8 y 3 J 0 c 7 9 u z v 7 D C z d 3 X 2 0 u / / o 3 r 2 v B z U w M d + 0 W O 9 2 P G q P B u n u p 4 / u H T y 6 9 / D r Q Q 0 E i S b 8 7 C f P T n + f V 1 + P u z s m 0 q P s / U f 3 d x / t f Q 2 d A 6 i B z P z 4 M I y 7 N j D 5 y e N X A p J / + c k X x 1 8 c 7 Z z 9 / s / O X p 9 Q Y 8 w v P k E r C o L E k v J v j 3 / y 5 f G r 1 x T r n N F H + u v j 1 2 e f v 8 A H / P P x l y / f H D 1 5 8 / g u f j 5 + / u V 3 j 1 j S 8 A v + + v 1 P f + 8 3 g G d + f f z t s 8 + / f c R 0 4 d / 4 b 2 m k H 0 k z a v / m 9 3 7 D 8 R 7 / 9 v s / P 3 0 B F 8 P 7 i 1 / V R v q r a e X / + f j b r 3 4 f 0 4 p / s 4 3 c X 4 9 / U l v 8 p P k E a t 3 + 8 f j b p 8 9 f / v 7 H P 3 l 8 x t H e F 6 8 / / / 1 f c H B 4 9 u W T 7 7 w g S j o 6 6 i c 8 9 J M v X l p T u J n + a P q j O f i 5 m I P X v / / J l 1 + 8 p H + e n v 7 + u z d P w e u N U 3 D 6 E 9 4 U f H 7 6 x U l n D u x H b h o M 4 f C J o / T R 5 9 W E V G W Z n o r K / K K Y z q t s + o / + x U t D / W B O 9 v 9 f O y m W u O 8 3 K y 9 / / 2 e / z + n x q 5 v n 4 + X t 5 2 O P 3 a x g P u x H N 8 7 H 8 T / 6 N 1 f p M m v X d V a O 0 v 1 0 l d f j v F n l 0 y I r 8 y a 1 g H 7 I M 3 N 0 + t N 5 P S 3 I m M q k f O 1 5 g v A I x T d O 0 1 3 + 9 9 v H L 5 4 i l 8 e + k f 7 x + P W b 4 z f 0 4 w 1 l 7 3 7 / n / j q 9 N X v A 3 y 9 v x 6 f v X j 5 1 Z s v i B W O 4 L r Y P y T d 9 v z s N Q / 3 5 K t X v 9 d P 4 Z f X r 5 4 C H h F 2 b 3 t n f x u O j X 7 0 m I T 8 7 C e P f i / y 9 e S 3 x 6 + / e k m Z w 9 e v f / 8 v 6 J / j z 0 8 t t N d f f c E Z v t / / 1 Z f f f Q 3 2 C T 9 w 3 5 9 8 + f y r L 1 6 E T c x n j 7 8 i q v / + x y d v z n 7 y l N 8 D Z P 8 z b Y i P X / z + J 9 8 m b v z 9 v 3 x h u + x + 5 L e h N 1 9 z S r T z E b V 5 / e b V V y f 2 J W 4 T f u S 3 4 Z d 2 g z Y C 5 / W 3 a R a f f k m 5 0 9 M X b 0 C f N 8 d M l 8 7 H x 0 q u 8 G O i t r Q G z N 3 f 3 7 D K c P Q U N p T 3 9 v R P D 9 D r s 6 e / / 9 m L p 6 e / N 5 O 7 + 5 l p R c l j f P j s 7 P f G 6 P s f G v D u T d P M / 8 y 0 i k A L P n y M w W I W X n w u i x 6 n 3 7 V z f f a C 3 K u z p / z r 6 x d f v q H E 8 J v f h 2 X z m I j 0 + 9 B 8 v D p D 0 O b / i T 6 Y W e + + O i X + f 0 2 S S R z 6 1 X P 6 + c X x 7 / 3 7 M x b y C / / 9 + 5 i / f x 9 + Q x q S I / f s G f p 5 9 R M / i R 8 i R 5 G o R g W M f / z + 5 K x + 1 7 b m v 3 7 / N 6 r L z l 4 8 o 8 l 9 E k R Z 9 r P H n 5 + + + O r F G X u Z g 7 G j b f O Y 8 t / P S c 6 + O H u T v m u K R 8 u i / O y j t l 7 n H 6 E j F q C z L 1 l l 2 d 8 f v 4 Y O O T t + 8 v z 0 5 M s X b 4 7 P X p y S L r G / / v 6 i S C L Q 3 v z e v z + x 0 O n J G 7 z / + 7 O r + z r S 7 G 4 U / t 1 X r 1 / 9 / q 9 / b 2 Z m I u h P n j 3 F p 9 E P y d S c H j 1 9 + f t j M Q K / P r Z T 9 / T s C z F R v / d z r A t 8 4 f S m t 1 D y 7 d / 7 9 / l 9 P v / i y X d + c u e L / d d O j + K n 6 n J S L c B O G E l E 9 c 1 X r z j g D / 5 + f P x 7 n 7 0 + + n 0 e 3 + W f Q k 1 o 2 1 2 l J l H t 2 8 c / + d y Y K P l D + + A / m I P h 0 T j Z s 8 s n b k X l x Z e E 0 O u j r 2 i 4 8 h v j + v L V 6 x e C 7 Z t X p J d / 8 v k R c j v 2 j 8 d O 8 b E I n J 0 K / J 8 8 f f W a Z h m / Q k u / + Z J B Y E n l 6 P f C 1 L D V f o 2 J 3 E Q 0 a f C Y F 1 + O j v E 3 f q G / d d l J g O q 6 E v d v V 2 2 + z e / q b 7 p 2 8 + 3 g R f u X v O k T 4 u m p i a 5 2 M F r 9 A M z 5 l A z l k X x q / j I 8 + / r 3 / 7 1 + H 5 b P z 8 n c v A S v y y / 4 + / j N m 1 d n Q h m 1 E u S i E A s r i a z l e P H 0 z H w G w v K k 8 R x b 4 p J 5 / F z 8 A / O H o b X 5 x v 9 T i W + + 8 v 7 y V 8 d 2 v q n F M V r F O 3 5 G S L 9 + 6 f 9 1 w l 7 U 6 5 d f y p o x 0 3 z T r G s L w P 5 8 7 y j F s 0 P / 3 0 / 3 G B f 6 7 P G b b 3 / n j X b / + T 5 + e c O z x / q Z 9 K b 8 p U p U / 3 j 8 x d k L 7 3 P 7 B w j N 7 4 H g N K p T + Y O i Z G D J h M Z v j 1 8 T X b m n 3 / v N 6 2 8 / e 6 6 / f v H U / v r 8 c / m V D P f x y Q n 7 H z R 9 P H Q z 1 / a T L 0 6 / e E I 6 r t O O u n p F p G Q E n p J t P n s O 0 x 1 w C p o Q t w h / u T / E J 7 P q 6 E b d 9 P s 8 3 D / 7 6 t t f P N z d P X v 5 D e i m 3 / v n h W 4 K i f Y j 3 f T z Q z e F s z 6 g m + 7 / S D d 9 k G 4 6 + f L 1 m x O K M k 6 9 i L O v j a B n z K + B W u I Z / b 0 F O a u C 9 n 4 2 V B B + s 6 o H 4 3 R / f K g W 8 o R a P x h S S j 6 1 v q Y a O v o 2 T Z F C 7 a o j g N H f / v + j l n Y H 1 d L u s F r a / W G q J S T u 7 V 8 v Y y q K Y 1 X 8 H H C i f u + D 3 S d P X 3 9 5 f P p w U F H 9 v 0 l N Q Z z N r 0 Z f 6 W f 8 q 1 F c C H 3 M r / + v 1 W C a b v 7 m 1 N f + z 7 7 6 2 v u 5 U V + W V D / S X T 9 / d B d + W q 3 1 5 d 6 b n 9 j 7 8 v 5 P P X j 6 5 v Q 7 X 3 3 1 7 b M v j n + f 4 6 e v B r X W p z / S W i x o 3 7 z W + u r F y e 9 / / O r 0 + J v T W z 8 r k R 9 + + z l 3 u z x i / U h z / f z R X L f 0 u v b 3 X n b 1 1 4 7 R X 7 v / b 9 J f v 8 8 t 9 d f v P a i / A L 3 z y f 9 L 9 N n n z 9 H f l 1 + 9 e P P N K b T 7 P / s K 7 f M B h f Y w r t B 4 d c n 9 J f J 2 9 P n p F 0 b c 3 k f N f b u r 5 n w a f m N 6 L g S r n / 3 / S / P B n e 5 8 8 v N S E 3 7 n J 3 b f d D X h n t G E D 2 4 R g U L d E K 2 e / 6 Q Q k K C c / e S T p 2 + + c 3 D / 7 N n r L 8 / e / F 7 0 6 9 m n O w d v f p / X T F R 0 Q + w E I o K V z K + P n 9 P q 7 V d H 1 E Z + U f A g q t G g r A e P X h S X e Z n C c Z G / o d x M / z + r m O w N Y L L 3 Q 8 f k 3 g A m 9 3 7 o m O w P Y L L / Q 8 f k / g A m 9 3 / o m H w 6 g M m n P 3 R M H g x g 8 u C H j s n B A C Y H P 3 R M H g 5 g 8 v C H j s n u T h w V / r y H i j Z 9 7 T u e a H l L z x N j e c U e 2 O v f n / 6 O e i H q a T y k Z 3 f v n r V m g X v y h v y p o 9 O m z W Z V k z 4 r l t l y W u Q 1 / f 5 5 N a F f l l U 6 o y G c z v A z / a K Y z q t s m i 0 J e 7 y H 8 Q R I 3 B X U Y i 7 x v f c L 6 c V N v r V L v P f / V p f 4 5 a s v n 5 2 9 + f 1 P 3 n y D u c l 7 P / s u 8 c 7 P T Y z v U + s b c 3 7 1 u / / / u L q W 2 j / P X N s v P 3 / Z c 2 1 t k v L e j Y 4 t f v 0 h B f k x j f Z 7 R z T a 7 z O o 0 Z g y P 2 w N d p f / p U 5 8 6 8 J / G n U W T s v v 8 / k X Z B N 3 v t h / 7 Z Q b K 5 6 B h q 8 / P y F R 4 Q b S j g Z / d D x t i 8 t K P 8 c H s W T m t 8 + e P j 1 9 o S T g m Y D 9 t b 8 / f k m J w R c 8 6 0 9 f n T 1 / / v o N M f f R c x q Q + + v x t 4 9 f P z 1 9 d v z V 8 z d P v z z 5 S r j h 5 Y v j L 5 i G T 4 5 f n z 4 F 2 d 4 8 / / L z L 4 N P r O 6 0 n 5 x 8 + c X L s 6 f h a 6 q E P Y v 4 s 0 H H b / / E m 9 9 7 5 / O f e v r t P h 3 T V C i Z n h T 1 d F 1 m y z a P E t U t z P + I q N L w 7 N v H 9 3 b 3 f m r v T Y y o a X p 6 n g t h r 9 P T X 7 Q u L r M y J 9 o 2 U e I 6 0 / w j 4 k r D 7 z z 7 9 q f H T 3 a + G i D u 0 7 z O y a l s 0 i x 9 l U + L S V E 7 e l c 3 0 9 s t 0 3 6 j 9 P 7 / M L 1 / r 4 d f v f z 0 8 y 9 f / l 6 3 p v e T I l / m D V H 7 d V 5 f F t O i i p P a J W J / R G o l 9 V c / 8 f T T 7 + 6 + / j J O 6 r P l J T F u V g 8 R 9 N M f E b T T 8 P n n v 9 e 9 v f v P n n 4 R J + h x u c i m 4 N U o O R / 8 i J y d h l / s 7 H z x + 3 z 6 6 v f 6 i Q G 7 1 r Q F E b T 4 R / / W Z b q q 6 v T l P / p X 1 7 N i l p E m e J q 3 O f F t z V G / u B X N T X 7 F w Y / o 3 6 X / i 8 9 3 D 7 7 4 q Z 8 8 j d P / y x Z 5 l j 5 1 4 + z 9 8 E f k 9 R v + P g 8 P 9 n 7 q y S t a 0 n r 5 P E b e N 1 W b l X H u j d I X q b c f 0 d e j 7 8 H v / e p k / / Q 7 X + 4 d f 7 o h 1 n h x U 7 i x + 6 M Y r k v X 1 1 9 8 5 / O D / S 9 P N 7 g N d V N U 8 M l s Q j a D w / Y 8 q y + q 9 G W Z / S A a L u / + K L L r k v r N y 9 / n 4 Z f 3 f p + T n T i p b x 9 8 3 I L 6 P w r 9 u t S n h P Y X O w e f f n U v T n 2 N O 8 6 W i 3 U + K f N m R L + e 1 1 n e t P V 6 2 q 7 r j A L u k 2 r J f 0 5 F H v J l + r K O U v 9 H g W C X + r / 3 6 1 e / 9 / 7 v s 7 P z e i P 1 v x D a R 2 n 6 o 4 i v S 9 P f 5 / m 9 / R c 7 + w 9 f D Q Q o 6 m u c U d i 3 v C g G C f u j y K 9 D 2 N / n 6 f 7 T n z j 4 i V d P j o c U 9 Y o 0 d S H B y s g L T 6 7 T 4 0 V V t 8 U P N I 4 5 n q 4 X 5 I x Q E E O u H 1 g 8 S v 8 f h Y p x + v / e X 3 y 1 m b G f F u d E + F k 8 o b H 7 o w i w R 9 b v f n X 8 6 q f O X g 3 o i / e N w J f W 2 4 7 S / 0 c h Y p f + p 1 / u 7 H 7 x x e / 1 + k W c / m E E 7 q g 7 F C T u / S h I 7 A b h + y + P 7 + / u v 3 x 5 E K N w L w g P w s U 4 i X 8 U L 3 Z J f P / 5 y 7 P T v Z N P 7 / d J 3 C V w l K I / P 8 L C 3 + f h / t l X 3 / 7 i 4 e 7 u 2 c s b K H r / y 5 9 6 + H r n / s m L m F r Y Y x b s k 3 H z Y v S z n 2 d k / H 0 O D r 7 8 f b 7 6 v X 7 y 5 P f 6 9 N W T S H 5 z j 3 V l h I o b m f H / G 1 S 8 y / + e f M m 4 P z s + w Y / j N 6 / w 4 + S U i P D q 1 e / 9 + / M v p 8 / f f H X 2 d H e T Q J s m 2 n Z v E 4 1 N k 8 c v v v r i 9 3 9 9 c v z 8 9 I h o 7 P 7 g z 1 + + O j 0 5 2 p O P + f f H p 1 + 8 J D K d v Q Z + L 5 + f / u T p c 8 b 0 q y + + 4 l + e H 3 / + + S v q 9 v F d + e 3 x i 9 d f P e H B P H t + / O b 3 1 4 l 7 f N f 7 S 7 5 5 3 f n O / G 2 + p V m 0 U F 7 / / k / P G O b v d f Y U L + A H 0 d U Q 6 g a K B a n I T R T r C v f P X 4 r 5 D v 2 P K H Y r i n m + 4 u m P K H Y j x c L l 2 h / p s V t R z F u R / Z F U 3 k y x 2 2 v + H / G Y 9 S 6 8 Z d E f 8 d g t K H Z r W / k j H r N S 6 S 1 h / o h i N 1 O M N P / v 9 f C r l 5 9 + / u X L 3 + t H U n k b i o V r L T + i 2 K 0 o 5 q 3 4 / U g q b 6 b Y 7 f 2 x H 1 H M U u z s 2 8 f 3 d v d + a u / N j y h 2 G 4 q R V L 5 5 + f s 8 / P L e 7 3 O y 8 y M 9 d k u K f f X F 8 R c 7 B 5 9 + d e 9 H F L s N x a D H X n y + e / D F T / 2 k l b Q f U e x W P v + r J 8 c / o t g 3 S 7 E f a X 4 r l d 9 5 9 u 1 P j 5 / s f H W D r f w R j 7 k o 6 a u f e P r p d 3 d f 3 x B X / o h i l m L f / o k 3 v / f O 5 z / 1 9 N s / k s p b U k z W 3 V 9 / f v I j i t 2 G Y r f P 9 v x I K i 2 P 3 X J l 5 E c U e 1 9 b + S O p t P 7 Y L d c r f 0 S x 9 4 0 r f 0 S x 9 4 0 r / 3 9 H s a 9 J M U R J 3 / 3 q + N V P n b 2 6 I W v 9 I 4 o Z + 3 f b 9 c o f U c z q s V u u j P y I Y i 6 u f H i r 1 b c f U e x 9 4 8 o f e b B W j + 2 / P L 6 / u / / y 5 c G P K H Z L i t 1 / / v L s d O / k 0 / s / o t i t K H b r t a Q f 6 b H 3 9 c d + x G P v m x / 7 E c U s x W 6 5 J v 4 j i r 2 v r f y R H r O a / / d + / e r 3 3 v 9 9 d n Z e / 4 j H b k O x 2 6 8 l / f z h s b v 8 7 9 N X Z 8 8 Z p Z e v X r 4 5 O 3 0 t l H z 5 6 s u X p 6 / k b 7 y s z y 5 B A Z C f P H 7 + 1 S l e u t t t v O H l v d 0 P e X n v Q 1 6 + 9 w E v 3 / u Q M e 9 / 0 M s f Q r B 9 n 2 D M a f L b + w H x C f c 1 g e z u + D Q 4 + r 2 / H o w P I M X u T k C K 3 a + H w A e w 0 O 7 O / j e A w P 0 P Q e D T D 3 n 5 Q c g E g V r 9 v Q 9 2 n z x 9 / Z 0 H 9 + 5 / v V E d f A h i D w P E v h Y C u 6 G Y f D 0 Y H 8 I b u 9 8 A b + x 9 g J b Z / R C 1 v P f h s r 2 / 8 + E w 7 n 8 D M B 6 G M N 6 P E P S y T 8 W j 0 6 b N Z l U 6 y 9 P X R b v O p k W 1 T J 8 V y 2 w 5 L f I 6 S 4 + / H n 4 d j R 4 L 0 7 7 Y f / 2 1 Y A c c 9 D X p F z D S 1 4 G x i / 9 v 1 D X 3 3 p y + / H 2 O v / 3 m 6 8 H e R L 8 P 0 W O A H R j K n / r J V 8 9 / / y 9 e o s O v A y v Q C D / 1 7 O z 3 N + B + / 5 + g B l + D e Q D U N x 9 H x 0 9 / 8 j u / z 4 s v f + K r s y + / H j T f n h C 0 L 5 5 8 9 2 v S L b Q t 9 + 7 u P L i 7 t 7 N 7 8 P W A + c b k a G f P A E t 3 7 z 3 a 2 X + 0 9 z V R D K z M N y / Z u x 2 3 2 q N C u v v p o 3 s H j + 4 9 / H p Q A 1 m i K T / 7 y b P T 3 + f V 1 0 Q x F J 7 7 d 3 f 2 F c X 7 j + 7 v P t r 7 9 O t B D c T m x 4 d h 3 L X R y U 8 e v x K Q / M t P v j j + 4 m j n 7 P d / d v b 6 h B o T O P 4 E r S g S E n P K v z 3 + y Z f H r 1 5 T w H N G H + m v j 1 + f f f 4 C H / D P x 1 + + f H P 0 h F Q L f j 5 + / u V 3 j 1 g b 4 R f 8 9 f u f / t 5 v j u R v / v X x t 8 8 + / / Y R 0 4 V / 4 7 + l k X 4 k z a j 9 m 9 / 7 D c d 8 / N v v / / z 0 B f w M 7 y 9 + V R v p r 6 a V / + f j b 7 / 6 f U w r / s 0 2 c n 8 9 / k l t 8 Z P m E 2 h 2 + 8 f j b 5 8 + f / n 7 H / / k 8 R m H f F + 8 / v z 3 f 8 E R 4 t m X T 7 7 z g i j p 6 K i f 8 N B P v n h p 7 e F m + q P p / w / n 4 P 8 D c / D 6 9 z / 5 8 o u X 9 M / T 0 9 9 / 9 + Y p e L 1 R D E 5 / w h O D z 0 + / O O n I g f 3 I i Y J h X n z i u P 3 o 8 2 p C y r J M T 0 V p f l F M 5 1 U 2 / U f / 4 q W R g E A u 9 v 9 f K x i W u O 8 3 K y 9 / / 2 e / z + n x q 5 v n 4 + X t 5 2 O P P a 1 g P u x H N 8 7 H 8 T / 6 N 1 f p M m v X d V a O 0 v 1 0 l d f j v F n l 0 y I r 8 y a 1 g H 7 I M 3 N 0 + t N 5 P S 3 I n M q k f O 1 5 g v A I x T d O 0 1 3 + 9 9 v H L 5 4 i n 8 f + j P 7 x + P W b 4 z f 0 4 w 1 l 8 H 7 / n / j q 9 N X v A 3 y 9 v x 6 f v X j 5 1 Z s v i B W O 4 L z Y P y T n 9 v z s N Q / 3 5 K t X v 9 d P 4 Z f X r 5 4 C H h F 2 b 3 t n f x u u j X 7 0 m I T 8 7 C e P f i 9 y 9 + S 3 x 6 + / e k n Z w 9 e v f / 8 v 6 J / j z 0 8 t t N d f f c F p v t / / 1 Z f f f Q 3 2 C T 9 w 3 5 9 8 + f y r L 1 6 E T c x n j 7 8 i q v / + x y d v z n 7 y l N 8 D Z P 8 z b Y i P X / z + J 9 8 m b v z 9 v 3 w h P R A J u h / 5 b e j N b h v + i N q 8 f v P q q x P 7 0 i 7 a h B / 5 b f i l s I 3 A e f 1 t m s W n X 1 L + 9 P T F G 9 D n z T H T p f P x s Z I r / J i o L a 0 B c / f 3 N 6 w y H E C F D e W 9 v e h 7 v 8 / D / b O v v v 3 F w 9 3 d s 5 f 6 n m 1 o + n t 9 9 v T 3 P 3 v x 9 P T 3 R o a 4 9 5 l p R X l m f P j s 7 P c G I f s f G i z c m 7 u 2 w y 6 0 v R i 0 4 M P H o A k m 6 8 X n H O q + O P 2 u Z Y m z F + S F n T 3 l X 1 + / + P I N J Z H f / D 4 s w s d E y 9 + H p u 3 V G c I 7 / 0 / 0 w T x 9 9 9 U p i c l r E m B i 5 K + e 0 8 8 v j n / v 3 5 + x k F / 4 7 9 / H / P 3 7 8 B v S k P y 9 Z 8 / Q z 6 u f + E n 8 E H G L x T 8 q i P z j 9 y e n 9 r u 2 O f / 1 + 7 9 R n X f 2 4 h k x w Z M g I L O f P f 7 8 9 M V X L 8 7 Y G x 0 M M 2 2 b x 5 Q s f 0 7 y + M X Z m / R d U z x a F u V n H 7 X 1 O v 8 I H b G g n X 3 5 A n N i f 3 / 8 G r r m 7 P j J 8 9 O T L 1 + 8 O T 5 7 c U o 6 x / 7 6 + 4 v C i U B 7 8 3 v / / s R B p y d v 8 P 7 v z y 7 x 6 0 i z u 1 H 4 d 1 + 9 f v X 7 v / 6 9 m e m J o j 9 5 9 h S f R j 8 k k 3 R 6 9 P T l 7 0 + e B v / 6 2 M 7 d 0 7 M v x J T 9 3 s + x i P C F 0 6 / B Q s l X X 5 5 8 + e W L 3 / v h F 1 9 8 6 f Q t f q r O J x U E 7 I S T R K T f f P W K c w P B 3 4 + P f + + z 1 0 e / z + O 7 / F O o C a 1 s q E l U + / b x T z 4 3 p k z + 0 D 7 4 D 2 Z h e D 6 C h C h g X W p x q y 8 v v i S E X h 9 9 R c O V 3 x j X l 6 9 e v x B s 3 7 w i / f 2 T z 4 + Q C L J / P H Y K k m X g 7 F T g / + T p q 9 c 0 y / g V 2 v z N l w w C 6 y 9 H v x e m h q 3 7 a 0 z k J q J J g 8 e 8 U n N 0 j L / x C / 2 t S 1 Q C V N e g u H + 7 x P N t f l d / 0 4 W e b w c v 2 r / k T Z 8 Q T 0 9 N F L a D 0 e o H Y M 6 n Z F C P 5 F P z l + H Z 1 7 / / 7 / X 7 s I B + T m b p J U R Y f s H f x 2 / e v D o T y q g 1 I V e G W F h J Z C 3 M i 6 d n 5 j M Q l i e N 5 9 g S l 8 z o 5 + J H m D 8 M r c 0 3 / p 9 K f P O V 9 9 f P y k o a r f g d P y O k X 7 / 0 / z p h b + v 1 y y 9 P 8 F N o v m n W t Q V g f 7 5 3 l O L Z o f / v p 3 u M C 3 3 2 + M 2 3 v / N G u / 9 8 H 7 + 8 4 d l j B U 2 K U / 5 S L a p / P P 7 i 7 I X 3 u f 0 D h O b 3 Q H A a 1 a n 8 Q d E 0 s G R C 4 7 f H r 4 m u 3 N P v / e b 1 t 5 8 9 1 1 + / e G p / f f 6 5 / E o G / v j k h P 0 U m j 4 e u p l r + 8 k X p 1 8 8 I R 3 X a U d d v S J S M g J P y Y a f P Y e J D z g F T Y h b h L / c H + K 7 W X V 0 a 9 3 0 / H T / u 9 + A b v q 9 f 1 7 p J i H a j 3 T T z y / d J L M + o J v u / 0 g 3 f Z B u O v n y 9 Z s T i k Z O v c i 0 r 4 2 g Z 8 y v g V r i G f 2 9 B T m r g v Z + N l Q Q f r O q B + N 0 f 3 y o F v K E W j 8 Y U k o + t b 6 m G j r 6 N k 2 R Q u 2 q I 4 D R 3 / 7 / o 5 Z 2 B 9 X S 7 r B a 2 v 1 h q i U k + L 2 / I i q K g 1 X 8 3 O x E P f y p 3 2 t Q U f 2 / S U 1 B n M 2 v R l / p Z / y r U V w I f c y v / 6 / V Y J q W / u b U 1 / 2 f f f W 1 9 3 O j v i y p f q S 7 f v 7 o L v y 0 W u v L v T c / s f f l / Z 9 6 8 P T N 6 X e + + s n T / R d 7 r 3 / y w U 8 N a q 0 H P 9 J a L G j f v N b 6 6 s X J 7 3 / 8 6 v T 4 m 9 N b P y u R H 3 7 7 O X e 7 P G L 9 S H P 9 / N F c t / S 6 7 n 2 5 0 9 V f O 0 Z / 7 f 6 / S X / 9 P r f U X 7 / 3 o P 4 C d P 8 T L O / 9 v 0 O f f f 4 c / X 3 5 1 Y s 3 3 5 x C 2 / / Z V 2 i f D y i 0 h 3 G F x s t L 7 i + R t 6 P P T 7 8 w 4 v Y + a u 7 b X T X n 0 / A b 0 3 M h W P 3 s / 1 + a D + 5 0 5 5 O f l 5 r w 4 G D v o K s J 9 4 w m / P Q W E S j U D d H q + U 8 K A Q n K 2 U 8 + e f r m O w f 3 z 5 6 9 / v L s z e 9 F v 5 5 9 u n P w 5 v d 5 z U R F N 8 R O I C J Y y f z 6 + D k t 3 3 5 1 R G 3 k F w U P o h o N y n r w 6 E V x m Z c p H B f 5 G 8 r N 9 P + z i s n e A C Z 7 P 3 R M 7 g 1 g c u + H j s n + A C b 7 P 3 R M 7 g 9 g c v + H j s m n A 5 h 8 + k P H 5 M E A J g 9 + 6 J g c D G B y 8 E P H 5 O E A J g 9 / 6 J j s 7 s R R 4 c 9 7 q G j T 1 7 7 j i Z a 3 9 D w x l l f s g b 3 + / e n v q B e i n s Z D e n b 3 7 l l r F r g n b 8 i f O j p t 2 m x W N e m z Y p k t p 0 V e 0 + + f V x P 6 Z V m l M x r C 6 Q w / 0 y + K 6 b z K p t m S s M d 7 G E + A x F 1 B L e Y S 3 3 u / k F 7 c 5 F u 7 x H v / b 3 W J X 7 7 6 8 t n Z m 9 / / 5 M 0 3 m J u 8 9 7 P v E u / 8 3 M T 4 P r W + M e d X v / v / j 6 t r q f 3 z z L V 9 + P m T / c E k 5 b 0 b H V v 8 + k M K 8 m M a 7 f e O a L T f Z 1 C j M W V + 2 B r s L v 9 L n f j W h f 8 0 6 i w 6 L V 9 8 8 a V T b q x 4 B h q + / n 3 I P 5 A G 0 o 4 G f / Q y a 4 r L S j / H B 7 F k 5 r f P n j 4 9 f a E k 4 J m A / b W / P 3 5 J i c E X P O t P X 5 0 9 f / 7 6 D T H 3 0 X M a k P v r 8 b e P X z 8 9 f X b 8 1 f M 3 T 7 8 8 + U q 4 4 e W L 4 y + Y h k + O X 5 8 + B d n e P P / y 8 y + D T 6 z u t J + c f P n F y 7 O n 4 W u q h D 2 L + L N G x + M n 3 / 1 u n 4 5 p K p R M T 4 p 6 u i 6 z Z Z t H i e o W 5 n 9 E V J + o X / 3 k 7 x U j a p q e r P N l m z X p q q q J x B d Z n W b p S V W 3 V f q y z H 4 Q 5 1 x n o n 9 E Z K / h k 6 d f R T Q A i P y 0 m q 4 X R O f q / e j s s o M / o r N P 5 + + + j m o I 0 h F V P S 3 + 0 b 9 1 G d I W z n 2 Z p U / z 9 S x L X / 6 j f 8 + k L K Z Z l O B u X f x H B P c a n j x 7 N a A 9 3 v y j f 3 2 7 L o m t r 9 O f z M q q z p t b s P W n P 6 J y l M q / z 0 8 M q A 8 x f U 3 6 t D j P 6 w K x 7 M 1 E f v A j I s c a P v 3 2 l w O 6 4 1 m 1 n D E j P y n y J f E x K Y 0 3 e T 3 l d E G + T D / P a n I 6 / t G / P q 4 4 D n 5 E 7 V j D 0 5 0 X A 4 r j Z V 1 d F k 1 R L W + l M R 7 + i L x h w 5 c P f + / d V z s v v 9 i / H y f v l y 3 Y 1 u i N G w m M 1 N y P C B z h 3 + 9 8 E V X J b 6 o 2 K 6 E h D I V d V N J E 6 f u j W C / a 8 N n e 7 7 U p 1 n t R p S e W s F G 6 / i j c i 9 P 1 + X f e I 9 x 7 n t U X m 5 T D j 8 K 9 a M P P 9 8 / e L 9 y 7 i c 4 / C v f i d H 7 x + Y D L F k Z 0 t 6 D w j + K 7 a M N v f / p s y E 2 L R B 4 3 E f l H 4 V 2 c y C 9 P B 9 T F h 0 Q e u z + K 8 6 I N v / P m Y C h H F E Q e N z H z j w K 7 a M P f 6 + R B V G P 0 H O P A h Y v 7 x j 8 K 7 u I k / s l P I / q i S + A Y R f d + F M 0 F D b / 9 e / 3 U g 5 e / 1 3 f v / T 5 v n k V 0 w r e z K a l d z 4 + 4 + z J r 6 2 J R L Y u o S t j 7 U S z X p e 7 B g 0 9 / 7 9 e n L / Z P Y i p h E 3 0 p L 7 G k 3 y d r c i 2 i t P 5 R f N e l 9 c N 7 D x 7 8 1 M n n T 3 b i 1 u 2 Y A o 6 W K A 7 z F q X o j 4 K 5 H k W / f P j k x e / 1 5 f P X Q 8 H c U u k J t X u S r Q r S w F H S / i h + 6 5 L 2 + O T k 9 / l 9 z u 7 9 X p 8 P M O u 0 X W d l 8 Y N M F u 1 k m S 6 m L 6 L k / l E w 1 y P 3 T 3 2 1 / / I n P v 1 O N C m 8 U Q 9 / T o F H n Q 0 o 4 R 8 F d F 1 C P / l i 5 9 V P P X / 1 5 K s 4 X 7 / K m 3 X Z Z g j q Z n m Z n v 4 0 R X M F 6 Z B 0 6 3 h e 1 X V 1 l z I X T c a / 3 o l S / E d B X Z f i J 8 d 7 b 5 4 c P / v i 7 B Y U d w R v 0 m M K O + o C C 9 N R Q v 8 o v O s S + v T e 7 7 3 z e x / s f v d 0 i N C X W f m P / j 0 D g c e P Q r k u O Z / t P f 3 8 J 5 / Q 2 v 4 g 3 + b 1 Z R a l 5 r 0 f h X E 9 a n 5 x 8 O T L 3 / v 5 z q A W m L b F O Z k 2 5 6 9 9 T c V w 7 0 d B X p f 2 n x / / 5 J d P n r 4 + i 9 q 8 0 3 f T v K n S K j 1 b N m u a A f I 0 p k W G 7 C V 5 d E N u X p T w P 4 r 4 u o T / 9 s G T n 3 z 4 e 3 3 1 n Z + 4 w f T x W t M b c u S Y 9 E R l o j v n 4 J Z V + g X J Q 5 s R v 8 e 5 / U d B Y Z f o v 9 c X v / f x / k 8 9 + P a w 3 r 4 N 0 a P E / l G Y 2 C X 2 8 y 9 f H D 9 / e n L y s E / s N 5 z v f N 8 c 3 b 0 f x Y Z d G n / x 5 O y 7 L 3 7 y O z / x e w / R G J G K J J V p J e q 9 C f 7 z K 0 Z 8 f r r / 3 V s l 8 Z / / X p 9 H c h 9 7 n E T u U 3 F n o 9 f x 7 O c v F X / i d S T d u c c L H R E q b n Q h / r 9 B x b v 8 7 8 m X j P u z 4 x P 8 O H 7 z C j 9 O T o k I r 1 7 9 3 r 8 / / 3 L 6 / M 1 X Z 0 9 3 4 3 T 7 f P + M A l z T R N v u b e J U 0 + T x i 6 + + + P 1 f n x w / 5 1 H i j 5 e v T h m L 0 y 9 e E k X O X u P 3 l 8 9 P f / L 0 O S P 1 1 R d f 8 S / P j z / / / B X 1 8 P i u / P b 4 x e u v n j D e z 5 4 f v / n 9 d Y 4 e 3 / X + k m 9 e d 7 4 z f 5 t v a c I s l N e / / 9 M z h v l 7 n T 3 F C / h B J D Q 0 u R 1 x Z D 3 + R 8 T Z 4 P n c k j g s n T 8 / i O M l / n 5 E n A 2 5 j l s S 5 + e L W J k B P / 3 2 l 9 / 9 E X E G i H P y 7 N X v 9 S P i D J n y F 5 / f n n N + v u g c M + A n 3 3 3 9 I + I M E e f 3 + s l P D 3 5 E n L 6 1 8 h Z L f 0 S c D w 8 f f r 4 R 5 + T 3 + Y n b E + f n m 7 V 6 8 v S r 2 x P n 5 x v n n H 7 n i 9 s T 5 + c b 5 7 x X V P 7 z j X O e P f / O 7 T 3 k n y / E I V P + 4 O X v 9 d 1 7 v 8 + b Z 7 d 3 A n + + i F W Y + P 8 R c T 4 8 n / P z h T h W I X / 6 7 P Y 6 5 + c b c U 5 3 X v y I O E P E e f j 6 9 / m R K R + M y k 8 e 3 J 5 z f r 4 Q h x T y y f H e m y f H z 7 4 4 M w O + k T g / 3 8 T q v T j n 5 x t x 3 i s T + P O H O C 8 f / t 6 7 r 3 Z e f r H / o 2 T X N + L n / H w h D i n k 5 1 + + O H 7 + 9 O T k 4 a 2 J 8 / N F r I g 4 D + 8 9 e P B T J 5 8 / s d z w I + J 8 S M r i 5 x t x j r / 6 y d s T 5 + e R z v n 2 w Z O f f P h 7 f f W d n / g R c b 4 J U / 7 z R a y I c 3 6 v L 3 7 v 4 / 2 f e v D t 3 + d H x O k T 5 9 k X B 0 + + / L 2 f 7 / w o t o q Z 8 i 8 f P n n x e 3 3 5 / P W P i D N k r Z 5 8 9 0 e x V Y R z 3 n / 1 4 e e P t f o a f s 7 P F 8 7 5 W m n S n 2 / E O f l 9 f u L 2 x P n 5 J l b v t f r w 8 4 0 4 n 7 / 4 / P Y K + e e L W J G 1 O r 3 3 e + / 8 3 g e 7 3 z 3 9 E X E G O O c 7 b w 5 + x D m D + Z y 9 3 + v 2 x P n 5 o n O + 1 r r V z x f i f K 3 w 4 e c b c Z 5 + + 8 s f E S c i V p 8 f / + S X T 5 6 + P v v q R 8 T p E + f 4 5 O T 3 + X 3 O 7 v 1 e 1 g L 9 / 5 E 4 X 4 s 4 N n x 4 9 u p H H n K E c 7 5 4 c v b d F z / 5 n Z / 4 v X 9 E n G 9 i U e / n E X G e 7 T 3 9 / C e f U F z + I + J 8 E z n k n 0 f E O f 6 p r / Z f / s S n 3 / n R u t U 3 E l v 9 f C P O 6 X e + O L g 1 c X 4 + i d V 7 O 4 E / X z i H i H P w 4 N P f + / X p i / 2 T H x H n m 0 h 2 / X w R K z P g J 0 + / u r 3 O + f n C O X A C v z h 4 8 u X v / X z n R 8 m u C H H e P 8 H + 8 4 g 4 7 5 / P + X k k V s + / f H H 8 / O n J y c N b E + f n C + e Y A f 9 e P / n p j x R y h H O + f f D k J x / + X l 9 9 5 y d + R J x v w g n 8 / 4 9 Y 3 e V / n 7 4 6 e 8 4 o v X z 1 8 s 3 Z 6 W s h 2 s t X X 7 4 8 f S V / 4 2 V 9 d g k K g P z k 8 f O v e M h 3 u 4 0 3 v L y 3 + y E v 7 3 3 I y / c + 4 O V 7 H z L m / Q 9 6 + U M I t u 8 T j D l N f n s / I D 7 h v i a Q 3 R 2 f B k e / 9 9 e D 8 Q G k 2 N 0 J S L H 7 9 R D 4 A B b a 3 d n / B h C 4 / y E I f P o h L z 8 I m S C i F R + c v f 6 a v H H w I Y g 9 D B D 7 W g j s h m L y 9 W B 8 C G / s f g O 8 s f c B W m b 3 Q 9 T y 3 o f L 9 v 7 O h 8 O 4 / w 3 A e B j C e D 9 C 0 M s + F Y 9 O m z a b V e k s T 1 8 X 7 T q b F t U y f V Y s s + W 0 y O s s f f L 1 8 O t o 9 I g c P v z i i y + / F u y A g 7 4 m / Q J G + j o w d v H / j W P 8 i Z d 7 z 3 6 v L 3 7 y 9 / p 6 s G + m 3 9 f T Y 4 A d G M q f + s l X z 3 / / L 1 6 i w 6 8 D K 9 A I P / X s 7 P c 3 4 H 7 / n 6 A G X 4 N 5 A N Q 3 H 0 f H T 3 / y O 7 / P i y 9 / 4 q u z r 8 E u g O b b E 0 A 7 + 8 m z 0 9 / n 1 f H X A x b a l 3 t 3 d x 7 c 3 d v Z P b g Z W A y Y b 1 C O d j 6 9 u 7 s L Y A / T 3 Z 1 H 9 L / 7 + 1 8 P a m B p v n n p 3 u 2 4 1 h 4 V 0 t 1 P H 9 0 7 e H T v 4 d e D G s j T B 0 5 U x 1 b e v 7 u z r y j e f 3 R / 9 9 H e p 1 8 P a i A 6 P z 4 M 4 6 6 N U H 7 y + J W A 5 F 9 + 8 s X x F 0 c / 9 f L 3 f / b 7 n B 6 / o t f x J 5 p Q K C T 2 l H 9 7 / J M v j 1 + 9 p o j n J X 2 k v z 5 + f f b 5 i y P K V P L P x 1 + + f H N 0 S m E y f j 5 + / u V 3 j / Z Y L + I 3 / P n 7 n / 7 e b 9 x H / N f j b 5 9 9 / m 2 Y C v z E J x z b f f n d N / T d 8 T / 6 N 1 f p M m v X d V a O 0 v 1 0 l d f j v F n l 0 y I r 8 y a 1 g N B W 3 / n 9 n 5 + + O N q 3 H / O f D P q N Q N Z f + X N q 5 f / 5 + N u v f h / T i n + z j d x f j 3 9 S W / y k + Q Q o 2 D 8 e f / v 0 + c v f / / g n j 8 8 4 H v z i 9 e e / / w s O H 8 + + f P K d F 1 8 c 7 T w 7 e 3 0 i N N Z P m C o n X 7 y 0 x j I y M T t n v z / e o 1 m 8 d / P c n G 2 c m y d v v L l h U x F M z W 5 n X o 6 Y Y f k 3 O z 9 H 5 i N p J n R 2 k 2 a I 9 v 9 e + g s d v x 7 9 0 f R H c / B z M Q e v f / + T L 7 9 4 S f 8 8 P f 3 9 d 2 + e g t e 3 V 1 G f n 3 5 x 0 p k D + 9 G N K u r z a k J W r E x P x Z p 9 U U z n V T b 9 R / / i 5 f / H F J M l 7 v v N y s + S y e j K h P 3 o x v m 4 2 W T s / l z M z N H p T + f 1 t C A / R y b l a 8 / T L Q 3 I X f 7 3 2 8 c v n j 6 H n w 7 / U P 9 4 / P r N 8 R v 6 8 Y b S q 7 / / T 3 x 1 + u r 3 A b 7 e X 4 / P X r z 8 6 s 0 X x A p H 8 C r t H 5 I Q f X 7 2 m o d 7 8 t W r 3 + u n 8 M v r V 0 8 B j w i 7 t 7 2 z v w 2 f U z 9 6 T E J + 9 p N H v x f 5 i / L b 4 9 d f v a T k 7 u v X v / 8 X 9 M / x 5 6 c W 2 u u v v u A c 7 O / / 6 s v v v g b 7 h B + 4 7 0 + + f P 7 V F y / C J u a z x 1 8 R 1 X / / 4 5 M 3 Z z 9 5 y u 8 B s v + Z N s T H L 3 7 / k 2 8 T N / 7 + X 7 6 Q H o g E 3 Y / 8 N v R m t w 1 / R G 1 e v 3 n 1 1 Y l 9 a R d t w o / 8 N v x S 2 E b g v P 4 2 z e L T L y m 5 f f r i D e j z 5 p j p 0 v n 4 W M k V f k z U l t a A u f v 7 G 1 Y Z j m 7 D h v L e 3 s b 3 n p / u f 1 f f s w 1 N f 6 / P n v 7 + Z y + e n v 7 e R 3 s W t P v M t K J 8 P z 5 8 d v Z 7 g 5 D 9 D w 0 W 7 s 1 d 2 2 E X 2 l 4 M W v D h Y 9 A E k / X i c 1 l X O P 2 u Z Y m z F + Q e n z 3 l X 1 + / + P I N Z f j f / D 4 s w s d E y 9 + H p u 3 V G W J v / 0 / 0 w T x 9 9 9 U p i c l r E m B i 5 K + e 0 8 8 v j n / v 3 5 + x k F / 4 7 9 / H / P 3 7 8 B v S k B z x Z 8 / Q z 6 u f + E n 8 E H G L B a c q i P z j 9 6 d o 4 7 u 2 O f / 1 + 7 9 R n X f 2 4 h k x w Z M g W r a f P f 7 8 9 M V X L 8 7 O n v Z n 1 O U A b J v H t J L x n O T x i 7 M 3 6 b u m e L Q s y s 8 + a u t 1 / h E 6 Y k E 7 + / I F Z t j + / v g 1 d M 3 Z 8 Z P n p y d f v n h z f P b i l H S O / f X 3 F 4 U T g f b m 9 / 7 9 i Y N O T 9 7 g / d + f Y 5 X X k W Z 3 o / D v v n r 9 6 v d / / X s z 0 x N F f / L s K X / 6 p v P B m 9 / / j H Q a w i Z p j r + I D b J F f g T q n T 4 / h e z 8 / q S b + L P H Q W R F b U 3 Y 9 P v o S / w Z 2 b h T 8 8 L Z c p a / w z T L L 4 9 / M i v X P d j y I b U J I c Y 6 e H V K D P 7 q 9 z 9 + / f r 0 i y f P f 5 / N 3 T w 5 f X c 8 m x X L U f q T e d 1 Q 8 P z Z A 0 o C j v f G 9 + j f n V F 6 s i 7 J A u a f L f N 1 y 4 b w 5 X p S F t P f K 7 9 + U 7 3 N l 5 8 9 3 P s 0 + 3 R v 5 2 A 6 O b 9 / M M k m X w f T k + e E 6 2 Y 0 p 9 V i 3 G S r 8 a Q Y 5 + 0 4 W 2 b l 9 Q / I H m d A f U x j O G v z x Z v 8 X X t a 5 o t 8 2 b 4 X F i z g Z r 4 3 o / H 0 J X u M t 4 d 9 + n u T N N x i t m k I r z / 9 v R 9 8 + 8 H v 9 f D p q y 9 f H O 9 + 8 e Y n H 3 z 1 + 9 y 7 / + D 3 + v K 9 O n z 9 7 d P T N 5 v 7 0 o x J L F 3 y X l 0 9 P Y X b 9 f u / / v b x y 5 t H 9 8 W L 3 + v b X 5 E Y / e S n 3 z k + f f Z 7 / 9 7 f f f N 7 P f / q z a v 7 p + / V 5 S t o 4 c 1 9 / W 5 P f r f d R / j n v Q A / P X v 9 8 v n x 7 / P 7 Q z e f n Z D i f / 7 m 9 N V m n m T F 8 h 6 g n 3 3 5 6 o v j N 9 8 s T C i J 3 1 + 1 x A 0 S 9 A v L 9 v D 3 e L c o 0 0 u V 8 4 9 2 x z s f p f l y W p E M X X z 2 0 b o 9 3 9 7 9 9 K P f 4 x d e t I e / c Y L m r / O a f N 3 i B 7 k n W S m B W D a P S M d + 9 t G 8 b V e P 7 t 6 9 u r o a X 9 0 b V / U F J a B 2 d u / + 3 l 8 8 f z 2 d 5 4 t s u 1 g S q y 2 n p I T N W 7 O b 3 / p I E E h T o P D m e p X j 7 5 / M C J V J m e O z u + Z D 0 + j s K T c 5 f s U G 4 P c 3 o Q S 3 l e 9 M S y a F e Z 1 0 G D c J P p S R 3 4 0 N H V + / F 1 M d f / X m y 2 d n m 6 X x f W f 8 5 P g l T O Z 7 w 7 z r m y V j + c S U b b Z r 9 3 8 W 7 d r 9 9 y L n j + z a z 6 Z d 2 3 s v 2 O 9 h 1 3 7 y q 2 f P d 4 + / + K k v H 7 x 5 d e / + 8 3 v f / X L 3 0 / v 3 v / P m J 9 + r w / + 3 2 r W z F / d / 8 v f e 2 3 / 6 5 v X 9 L 9 5 8 + e r 1 M T m q + 0 8 + f f K d 9 + r y N n b t B H b t 5 E d 2 7 e e h X e P I 5 f f 3 k s c / M m 3 f h G n 7 9 G f R t H 3 6 X u T 8 k W n 7 / 6 R p e / D t N z u n 9 x 7 + 1 N 7 e 0 2 / v n 9 1 / 8 e I n v n x 4 + l M / s f P s v T r 8 f 6 1 p + 4 n n Z 8 9 2 T 1 / / 1 P 7 9 e 0 9 + r 9 f f e f A T D 9 7 8 3 l 9 + 9 9 W r e J c f Y N q e w r Q 9 / Z F p + / l r 2 o I 1 u Z u s G 8 b 2 I / N 2 o 3 l 7 8 L N o 3 h 6 8 F z l / Z N 7 + P 2 n e 7 j 9 8 + f t 8 + e X J p 1 9 + 9 8 G z 5 0 9 f / O S 9 r 4 4 / 3 y F 2 P n u v D v / f a t 4 e H v x e T 7 8 4 e f P F V 2 f P H z 7 5 q Z / a e f r 7 f P p 7 7 d 1 / u f v d 9 + r y N u b t G c z b s x + Z t / 9 f m b e T i k G J I Y q b N 1 m 9 / p E 1 + 9 r W 7 P N X t A i 7 9 w 2 b M Q P 0 P Q j 4 8 9 V + f V 4 X s / f q / v 8 l h u v s 9 / 6 9 H j z f f 3 1 6 + u n J 6 5 e / 1 + 6 b 3 + f 5 i 9 c P f 5 + X b 0 7 e q 8 N b G K 7 z N c l j / n 7 j e C 8 j 9 f v c f 7 r / + Z M v 9 r 7 9 E z / x e / 8 + P / X q 9 / n q 1 Q m B e / 7 w P V e E b 2 G k j i W 9 u H f v v S C L C d k M + v d + L 4 i v v 3 x F K + 6 0 T H 8 D / 7 4 f 1 G + f n b 4 6 f n X y 7 d / n Z x M 0 2 7 6 X r 0 6 f n f 3 e p 9 + M V X 1 x / J N n n x / f q G j f E + N v 0 h 6 A A b 5 6 f v x N o v f 0 1 d n z 5 7 / / 0 y + / + + L 3 / / I F h Y Q v f v I b w f T b Z 5 9 / + z n 9 / w 2 5 V K + + O n n z 1 a v T 3 / 8 L 0 u f f l F d F 8 3 5 K 6 v f k 9 P f / v U 5 / n 2 + U w 0 6 e n 7 3 8 g i L j 3 3 s z 0 G d f P X / + + u y n 3 m 9 F 3 c C + w a h 9 L d j H T 7 / z 1 W t I x B l F j M e v T j d z y W 3 p T H + + O T 2 5 U S Z u C + 7 p l 7 / / i y / f / P 5 P y W d 9 c / r 7 v / g K D H E r z / g 9 J / H 1 t 7 / 8 L p I c 7 B i T K / H 7 i z 0 z n 3 w j Y 3 n 9 1 U t S P 6 9 f / / 4 v T r / 7 + z 8 / e / E 1 t N B d / f X 2 / t m 9 n w 3 / 7 P 2 s 0 I / 8 s 1 t 2 / 3 7 + 2 f t N w n v 4 Z w 8 / / 7 0 O f u L e g + + + 2 v t 9 v j z 9 7 n d + Y v / h v f 3 n u / v H 3 3 h i Q f y z 9 x v H e / l n P 3 H w 5 e m L 1 z / 5 7 d e 7 e z t f 7 p 5 9 5 y d + 4 t s / 9 f v c e / n g / T z N 9 / D P 7 r 1 f 5 u 1 H / t m P / L M f + W e q e n / k n 3 X 4 7 E f + m a f X / j / v n 9 1 9 w 7 / Q 5 6 9 / f 7 O y R t L 5 5 p g 6 e n X 0 2 P 7 6 + 3 / 7 + M X T 5 6 c p Z U w f L Y v y s 4 / a e k 0 J U e r s z e / 9 + 3 / 5 5 D s 0 e X i f / v / 8 q 9 P X k W Z 3 o / D f G C w Z t V e v f u / g 7 7 O n R 8 f P n x O J n 7 4 6 / v z 3 J w T o l y 9 f 0 v C e 0 m D R E U 8 X / 0 L D 6 r w c A U b S T J T 8 N s 3 S 2 Z v f / 4 v j k 1 d f e r A Y y V s A o T 9 P M B 1 m N F 8 f n S 9 O n 7 + x Y F 5 / f T g q P L / / d 7 9 8 9 X s 9 + f L L 3 + t r D M p Q 5 r t P o J 7 p q x d f H x 2 D x u / / k v x V + u P p B n y G Y L z 5 9 i l c w v c e x 2 t K 2 5 3 + / l + 9 R A 7 9 9 4 c K 9 I e x 8 1 7 D e E M O 1 m v S / h 8 I 5 s d h 6 d z L / O d 7 v f 5 V + P p X 7 / X 6 i y 9 / / + + + O v Z F 5 r a U t L P Y G f 5 t 3 2 f V S B 8 4 Q f k A D r f I n P n M d P T l 8 e v f + / f e + f L z g 9 O D + w 9 3 X r 4 h B b / 7 1 X f f v P j u e w F / S V a M b N m H T b M C 4 T e + D r V I y c N H f n 3 2 4 n N i Y I q j V C K / B q y v X p + S B L 8 5 + 4 J M O 7 l F X 5 L u v K 2 S u h v q Y 0 A i W 8 b m h 0 z z E Z T 5 4 7 v d T x / L 2 B H E b Z o R r 5 W + 8 e b 3 e X l 6 9 N 2 q f j u p q r e m A X / 4 G A u Y I s B H x P D e X 2 j 2 + e n R / w O g u s C w O A Q C A A = = < / A p p l i c a t i o n > 
</file>

<file path=customXml/itemProps1.xml><?xml version="1.0" encoding="utf-8"?>
<ds:datastoreItem xmlns:ds="http://schemas.openxmlformats.org/officeDocument/2006/customXml" ds:itemID="{8E10F106-1C07-4DFC-8C67-3616C159D0D3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Estado Situacion Financiera</vt:lpstr>
      <vt:lpstr>fuente2</vt:lpstr>
      <vt:lpstr>fuente3</vt:lpstr>
      <vt:lpstr>'Estado Situacion Financiera'!Área_de_impresión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Estado de Situación Financiera</dc:title>
  <dc:creator>steel</dc:creator>
  <cp:lastModifiedBy>Suelem Janeth González Rodríguez</cp:lastModifiedBy>
  <cp:lastPrinted>2025-05-12T17:17:42Z</cp:lastPrinted>
  <dcterms:created xsi:type="dcterms:W3CDTF">2017-06-21T15:05:23Z</dcterms:created>
  <dcterms:modified xsi:type="dcterms:W3CDTF">2025-11-12T17:36:19Z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Estado Situacion Financiera</vt:lpwstr>
  </property>
  <property fmtid="{D5CDD505-2E9C-101B-9397-08002B2CF9AE}" pid="3" name="BExAnalyzer_OldName">
    <vt:lpwstr>I_1 ESF.xlsx</vt:lpwstr>
  </property>
</Properties>
</file>